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0680" windowHeight="7488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Sheet1!$A$1:$S$21</definedName>
  </definedNames>
  <calcPr calcId="145621"/>
</workbook>
</file>

<file path=xl/calcChain.xml><?xml version="1.0" encoding="utf-8"?>
<calcChain xmlns="http://schemas.openxmlformats.org/spreadsheetml/2006/main">
  <c r="R20" i="1" l="1"/>
  <c r="N19" i="1"/>
  <c r="N20" i="1"/>
  <c r="N21" i="1"/>
  <c r="N22" i="1"/>
  <c r="N23" i="1"/>
  <c r="N24" i="1"/>
  <c r="N25" i="1"/>
  <c r="N26" i="1"/>
  <c r="N27" i="1"/>
  <c r="N28" i="1"/>
  <c r="N29" i="1"/>
  <c r="L20" i="1"/>
  <c r="L21" i="1"/>
  <c r="N11" i="1"/>
  <c r="N9" i="1"/>
  <c r="N12" i="1"/>
  <c r="N13" i="1"/>
  <c r="N14" i="1"/>
  <c r="N15" i="1"/>
  <c r="N16" i="1"/>
  <c r="N17" i="1"/>
  <c r="N18" i="1"/>
  <c r="N10" i="1"/>
  <c r="F11" i="1"/>
  <c r="F9" i="1"/>
  <c r="F12" i="1"/>
  <c r="F13" i="1"/>
  <c r="F14" i="1"/>
  <c r="F15" i="1"/>
  <c r="F16" i="1"/>
  <c r="F17" i="1"/>
  <c r="F18" i="1"/>
  <c r="F10" i="1"/>
  <c r="J11" i="1"/>
  <c r="J9" i="1"/>
  <c r="J12" i="1"/>
  <c r="J13" i="1"/>
  <c r="J14" i="1"/>
  <c r="J15" i="1"/>
  <c r="J16" i="1"/>
  <c r="J17" i="1"/>
  <c r="J18" i="1"/>
  <c r="J10" i="1"/>
  <c r="D22" i="1"/>
  <c r="O22" i="1" s="1"/>
  <c r="S22" i="1" s="1"/>
  <c r="F22" i="1"/>
  <c r="H22" i="1"/>
  <c r="J22" i="1"/>
  <c r="L22" i="1"/>
  <c r="R22" i="1"/>
  <c r="D23" i="1"/>
  <c r="O23" i="1" s="1"/>
  <c r="S23" i="1" s="1"/>
  <c r="F23" i="1"/>
  <c r="H23" i="1"/>
  <c r="J23" i="1"/>
  <c r="L23" i="1"/>
  <c r="R23" i="1"/>
  <c r="D24" i="1"/>
  <c r="O24" i="1" s="1"/>
  <c r="S24" i="1" s="1"/>
  <c r="F24" i="1"/>
  <c r="H24" i="1"/>
  <c r="J24" i="1"/>
  <c r="L24" i="1"/>
  <c r="R24" i="1"/>
  <c r="D25" i="1"/>
  <c r="F25" i="1"/>
  <c r="H25" i="1"/>
  <c r="O25" i="1" s="1"/>
  <c r="S25" i="1" s="1"/>
  <c r="J25" i="1"/>
  <c r="L25" i="1"/>
  <c r="R25" i="1"/>
  <c r="D26" i="1"/>
  <c r="O26" i="1" s="1"/>
  <c r="S26" i="1" s="1"/>
  <c r="F26" i="1"/>
  <c r="H26" i="1"/>
  <c r="J26" i="1"/>
  <c r="L26" i="1"/>
  <c r="R26" i="1"/>
  <c r="D27" i="1"/>
  <c r="O27" i="1" s="1"/>
  <c r="S27" i="1" s="1"/>
  <c r="F27" i="1"/>
  <c r="H27" i="1"/>
  <c r="J27" i="1"/>
  <c r="L27" i="1"/>
  <c r="R27" i="1"/>
  <c r="D28" i="1"/>
  <c r="F28" i="1"/>
  <c r="H28" i="1"/>
  <c r="O28" i="1" s="1"/>
  <c r="S28" i="1" s="1"/>
  <c r="J28" i="1"/>
  <c r="L28" i="1"/>
  <c r="R28" i="1"/>
  <c r="D29" i="1"/>
  <c r="F29" i="1"/>
  <c r="H29" i="1"/>
  <c r="J29" i="1"/>
  <c r="L29" i="1"/>
  <c r="R29" i="1"/>
  <c r="J20" i="1"/>
  <c r="J21" i="1"/>
  <c r="F19" i="1"/>
  <c r="F20" i="1"/>
  <c r="F21" i="1"/>
  <c r="D19" i="1"/>
  <c r="D20" i="1"/>
  <c r="O20" i="1" s="1"/>
  <c r="S20" i="1" s="1"/>
  <c r="D21" i="1"/>
  <c r="H20" i="1"/>
  <c r="R11" i="1"/>
  <c r="R12" i="1"/>
  <c r="R13" i="1"/>
  <c r="R14" i="1"/>
  <c r="R15" i="1"/>
  <c r="R16" i="1"/>
  <c r="R17" i="1"/>
  <c r="R18" i="1"/>
  <c r="R19" i="1"/>
  <c r="R21" i="1"/>
  <c r="L19" i="1"/>
  <c r="J19" i="1"/>
  <c r="H21" i="1"/>
  <c r="H19" i="1"/>
  <c r="O8" i="1"/>
  <c r="H8" i="1"/>
  <c r="M12" i="3"/>
  <c r="L11" i="3"/>
  <c r="L12" i="3"/>
  <c r="L13" i="3"/>
  <c r="L10" i="3"/>
  <c r="R6" i="1"/>
  <c r="R7" i="1"/>
  <c r="R9" i="1"/>
  <c r="R10" i="1"/>
  <c r="D6" i="1"/>
  <c r="D7" i="1"/>
  <c r="D9" i="1"/>
  <c r="D10" i="1"/>
  <c r="D11" i="1"/>
  <c r="O11" i="1" s="1"/>
  <c r="D12" i="1"/>
  <c r="D13" i="1"/>
  <c r="D14" i="1"/>
  <c r="D15" i="1"/>
  <c r="D16" i="1"/>
  <c r="D17" i="1"/>
  <c r="D18" i="1"/>
  <c r="F6" i="1"/>
  <c r="F7" i="1"/>
  <c r="P7" i="1" s="1"/>
  <c r="H6" i="1"/>
  <c r="H7" i="1"/>
  <c r="H9" i="1"/>
  <c r="H10" i="1"/>
  <c r="H11" i="1"/>
  <c r="H12" i="1"/>
  <c r="H13" i="1"/>
  <c r="H14" i="1"/>
  <c r="H15" i="1"/>
  <c r="H16" i="1"/>
  <c r="H17" i="1"/>
  <c r="H18" i="1"/>
  <c r="J6" i="1"/>
  <c r="L6" i="1"/>
  <c r="L7" i="1"/>
  <c r="L9" i="1"/>
  <c r="L10" i="1"/>
  <c r="L11" i="1"/>
  <c r="L12" i="1"/>
  <c r="L13" i="1"/>
  <c r="L14" i="1"/>
  <c r="L15" i="1"/>
  <c r="L16" i="1"/>
  <c r="L17" i="1"/>
  <c r="L18" i="1"/>
  <c r="K8" i="3"/>
  <c r="K10" i="3"/>
  <c r="K11" i="3"/>
  <c r="K12" i="3"/>
  <c r="K13" i="3"/>
  <c r="K5" i="3"/>
  <c r="N6" i="1"/>
  <c r="E3" i="2"/>
  <c r="E4" i="2" s="1"/>
  <c r="O21" i="1" l="1"/>
  <c r="S21" i="1" s="1"/>
  <c r="P18" i="1"/>
  <c r="O29" i="1"/>
  <c r="S29" i="1" s="1"/>
  <c r="O6" i="1"/>
  <c r="S6" i="1" s="1"/>
  <c r="P6" i="1"/>
  <c r="S11" i="1"/>
  <c r="O15" i="1"/>
  <c r="S15" i="1" s="1"/>
  <c r="O18" i="1"/>
  <c r="S18" i="1" s="1"/>
  <c r="O14" i="1"/>
  <c r="S14" i="1" s="1"/>
  <c r="O17" i="1"/>
  <c r="S17" i="1" s="1"/>
  <c r="O13" i="1"/>
  <c r="S13" i="1" s="1"/>
  <c r="O9" i="1"/>
  <c r="O16" i="1"/>
  <c r="S16" i="1" s="1"/>
  <c r="O12" i="1"/>
  <c r="S12" i="1" s="1"/>
  <c r="O10" i="1"/>
  <c r="P14" i="1"/>
  <c r="P16" i="1"/>
  <c r="P15" i="1"/>
  <c r="P17" i="1"/>
  <c r="P13" i="1"/>
  <c r="O19" i="1"/>
  <c r="S19" i="1" s="1"/>
  <c r="O7" i="1"/>
  <c r="S7" i="1" s="1"/>
  <c r="F5" i="1" l="1"/>
  <c r="P9" i="1"/>
  <c r="P10" i="1"/>
  <c r="P11" i="1"/>
  <c r="P12" i="1"/>
  <c r="B24" i="1"/>
  <c r="B25" i="1"/>
  <c r="B26" i="1"/>
  <c r="B27" i="1"/>
  <c r="R5" i="1"/>
  <c r="N5" i="1"/>
  <c r="L5" i="1"/>
  <c r="J5" i="1"/>
  <c r="B23" i="1" s="1"/>
  <c r="H5" i="1"/>
  <c r="D5" i="1"/>
  <c r="S9" i="1" l="1"/>
  <c r="S10" i="1"/>
  <c r="P5" i="1"/>
  <c r="O5" i="1"/>
  <c r="S5" i="1" l="1"/>
</calcChain>
</file>

<file path=xl/comments1.xml><?xml version="1.0" encoding="utf-8"?>
<comments xmlns="http://schemas.openxmlformats.org/spreadsheetml/2006/main">
  <authors>
    <author>Administrator</author>
    <author>Michael Hennessy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Calculation of tuber no./ha in 000's and yield
= cell no/4 *11.111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Calculation of tuber no./ha in 000's/ha and yield is
cell no. /4 * 11.111
</t>
        </r>
      </text>
    </comment>
    <comment ref="E22" authorId="1">
      <text>
        <r>
          <rPr>
            <b/>
            <sz val="9"/>
            <color indexed="81"/>
            <rFont val="Tahoma"/>
            <family val="2"/>
          </rPr>
          <t>Michael Hennessy:</t>
        </r>
        <r>
          <rPr>
            <sz val="9"/>
            <color indexed="81"/>
            <rFont val="Tahoma"/>
            <family val="2"/>
          </rPr>
          <t xml:space="preserve">
Ed tobins figures -12.5% tare
 </t>
        </r>
      </text>
    </comment>
  </commentList>
</comments>
</file>

<file path=xl/sharedStrings.xml><?xml version="1.0" encoding="utf-8"?>
<sst xmlns="http://schemas.openxmlformats.org/spreadsheetml/2006/main" count="73" uniqueCount="54">
  <si>
    <t>2m x 2 rows digs = 4m row</t>
  </si>
  <si>
    <t>Maris Peer</t>
  </si>
  <si>
    <t>Jazzy</t>
  </si>
  <si>
    <t>Charlotte</t>
  </si>
  <si>
    <t>Jester</t>
  </si>
  <si>
    <t>Imagine</t>
  </si>
  <si>
    <t>&lt;25mm</t>
  </si>
  <si>
    <t>Tuber no.</t>
  </si>
  <si>
    <t>Tuber no/ha 000s</t>
  </si>
  <si>
    <t>Wt (kg)</t>
  </si>
  <si>
    <t>Yield (t/ha)</t>
  </si>
  <si>
    <t>Total tuber no./ha 000's</t>
  </si>
  <si>
    <t>Total yield t/ha</t>
  </si>
  <si>
    <t>Stems/ha 000's</t>
  </si>
  <si>
    <t>Tubers/ stem</t>
  </si>
  <si>
    <t>Stem number/m</t>
  </si>
  <si>
    <t xml:space="preserve">There are 11111 m of row /ha where bed width is 72" </t>
  </si>
  <si>
    <t>Variety</t>
  </si>
  <si>
    <t>Dry Matter</t>
  </si>
  <si>
    <t xml:space="preserve">Salad Demo sites (Test digs)  </t>
  </si>
  <si>
    <t>25-40 mm Yield (t/ha)</t>
  </si>
  <si>
    <t>Gemson (Louth)</t>
  </si>
  <si>
    <t>M Peer</t>
  </si>
  <si>
    <t>Bambino</t>
  </si>
  <si>
    <t>Vizelle</t>
  </si>
  <si>
    <t>Corelle</t>
  </si>
  <si>
    <t>Perline</t>
  </si>
  <si>
    <t>Gemson (Cork)</t>
  </si>
  <si>
    <t>Gemson (Wexford)</t>
  </si>
  <si>
    <t>2m digs</t>
  </si>
  <si>
    <t>Date</t>
  </si>
  <si>
    <t>Gemson 1</t>
  </si>
  <si>
    <t>Gemson 2</t>
  </si>
  <si>
    <t>Projected tonnage per ac</t>
  </si>
  <si>
    <t>Plants</t>
  </si>
  <si>
    <t>Stems</t>
  </si>
  <si>
    <t>Sample weight kgs</t>
  </si>
  <si>
    <t>%</t>
  </si>
  <si>
    <t>0-25</t>
  </si>
  <si>
    <t>25-35</t>
  </si>
  <si>
    <t>35-45</t>
  </si>
  <si>
    <t>45+</t>
  </si>
  <si>
    <t>Total</t>
  </si>
  <si>
    <t>average</t>
  </si>
  <si>
    <t xml:space="preserve">Staffords Wexford </t>
  </si>
  <si>
    <t>Gemson (Donegal)</t>
  </si>
  <si>
    <t>Gemson (Carlow)</t>
  </si>
  <si>
    <t>M Peer(Donegal)</t>
  </si>
  <si>
    <t>Bambino(Donegal)</t>
  </si>
  <si>
    <t>M Peer (Cork)</t>
  </si>
  <si>
    <t>Jester (Cork)</t>
  </si>
  <si>
    <t>25-40mm (45mm)</t>
  </si>
  <si>
    <t>&gt;40mm(45mm)</t>
  </si>
  <si>
    <t>Spacing (inches)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</si>
</sst>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8" xfId="0" applyFill="1" applyBorder="1" applyAlignment="1">
      <alignment horizontal="center" wrapText="1"/>
    </xf>
    <xf numFmtId="0" fontId="0" fillId="0" borderId="9" xfId="0" applyBorder="1"/>
    <xf numFmtId="0" fontId="0" fillId="0" borderId="10" xfId="0" applyBorder="1" applyAlignment="1">
      <alignment wrapText="1"/>
    </xf>
    <xf numFmtId="10" fontId="5" fillId="0" borderId="10" xfId="0" applyNumberFormat="1" applyFont="1" applyBorder="1" applyAlignment="1">
      <alignment vertical="center"/>
    </xf>
    <xf numFmtId="17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0" fontId="5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1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wrapText="1"/>
    </xf>
    <xf numFmtId="0" fontId="5" fillId="0" borderId="5" xfId="0" applyFont="1" applyBorder="1" applyAlignment="1">
      <alignment vertical="center"/>
    </xf>
    <xf numFmtId="10" fontId="5" fillId="0" borderId="5" xfId="0" applyNumberFormat="1" applyFont="1" applyBorder="1" applyAlignment="1">
      <alignment vertical="center"/>
    </xf>
    <xf numFmtId="10" fontId="5" fillId="0" borderId="8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7" xfId="0" applyFill="1" applyBorder="1"/>
    <xf numFmtId="0" fontId="0" fillId="3" borderId="12" xfId="0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0" fillId="3" borderId="19" xfId="0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Yield t/ha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Sheet1!$A$9:$A$18</c:f>
              <c:strCache>
                <c:ptCount val="10"/>
                <c:pt idx="0">
                  <c:v>Gemson (Carlow)</c:v>
                </c:pt>
                <c:pt idx="1">
                  <c:v>M Peer</c:v>
                </c:pt>
                <c:pt idx="2">
                  <c:v>Bambino</c:v>
                </c:pt>
                <c:pt idx="3">
                  <c:v>Imagine</c:v>
                </c:pt>
                <c:pt idx="4">
                  <c:v>Vizelle</c:v>
                </c:pt>
                <c:pt idx="5">
                  <c:v>Jazzy</c:v>
                </c:pt>
                <c:pt idx="6">
                  <c:v>Jester</c:v>
                </c:pt>
                <c:pt idx="7">
                  <c:v>Charlotte</c:v>
                </c:pt>
                <c:pt idx="8">
                  <c:v>Corelle</c:v>
                </c:pt>
                <c:pt idx="9">
                  <c:v>Perline</c:v>
                </c:pt>
              </c:strCache>
            </c:strRef>
          </c:cat>
          <c:val>
            <c:numRef>
              <c:f>Sheet1!$J$9:$J$18</c:f>
              <c:numCache>
                <c:formatCode>0.0</c:formatCode>
                <c:ptCount val="10"/>
                <c:pt idx="0">
                  <c:v>21.694924999999998</c:v>
                </c:pt>
                <c:pt idx="1">
                  <c:v>28.160300000000003</c:v>
                </c:pt>
                <c:pt idx="2">
                  <c:v>22.988</c:v>
                </c:pt>
                <c:pt idx="3">
                  <c:v>26.148849999999999</c:v>
                </c:pt>
                <c:pt idx="4">
                  <c:v>35.344050000000003</c:v>
                </c:pt>
                <c:pt idx="5">
                  <c:v>31.321149999999999</c:v>
                </c:pt>
                <c:pt idx="6">
                  <c:v>28.591324999999998</c:v>
                </c:pt>
                <c:pt idx="7">
                  <c:v>20.97655</c:v>
                </c:pt>
                <c:pt idx="8">
                  <c:v>17.959375000000001</c:v>
                </c:pt>
                <c:pt idx="9">
                  <c:v>29.166025000000001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33408"/>
        <c:axId val="106834944"/>
      </c:barChart>
      <c:catAx>
        <c:axId val="10683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834944"/>
        <c:crosses val="autoZero"/>
        <c:auto val="1"/>
        <c:lblAlgn val="ctr"/>
        <c:lblOffset val="100"/>
        <c:noMultiLvlLbl val="0"/>
      </c:catAx>
      <c:valAx>
        <c:axId val="106834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t/ha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0683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Stem Numbers/ha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Sheet1!$A$9:$A$18</c:f>
              <c:strCache>
                <c:ptCount val="10"/>
                <c:pt idx="0">
                  <c:v>Gemson (Carlow)</c:v>
                </c:pt>
                <c:pt idx="1">
                  <c:v>M Peer</c:v>
                </c:pt>
                <c:pt idx="2">
                  <c:v>Bambino</c:v>
                </c:pt>
                <c:pt idx="3">
                  <c:v>Imagine</c:v>
                </c:pt>
                <c:pt idx="4">
                  <c:v>Vizelle</c:v>
                </c:pt>
                <c:pt idx="5">
                  <c:v>Jazzy</c:v>
                </c:pt>
                <c:pt idx="6">
                  <c:v>Jester</c:v>
                </c:pt>
                <c:pt idx="7">
                  <c:v>Charlotte</c:v>
                </c:pt>
                <c:pt idx="8">
                  <c:v>Corelle</c:v>
                </c:pt>
                <c:pt idx="9">
                  <c:v>Perline</c:v>
                </c:pt>
              </c:strCache>
            </c:strRef>
          </c:cat>
          <c:val>
            <c:numRef>
              <c:f>Sheet1!$R$9:$R$18</c:f>
              <c:numCache>
                <c:formatCode>0.0</c:formatCode>
                <c:ptCount val="10"/>
                <c:pt idx="0">
                  <c:v>547.21675000000005</c:v>
                </c:pt>
                <c:pt idx="1">
                  <c:v>336.10775000000001</c:v>
                </c:pt>
                <c:pt idx="2">
                  <c:v>319.44125000000003</c:v>
                </c:pt>
                <c:pt idx="3">
                  <c:v>380.55175000000003</c:v>
                </c:pt>
                <c:pt idx="4">
                  <c:v>641.66025000000002</c:v>
                </c:pt>
                <c:pt idx="5">
                  <c:v>369.44075000000004</c:v>
                </c:pt>
                <c:pt idx="6">
                  <c:v>436.10675000000003</c:v>
                </c:pt>
                <c:pt idx="7">
                  <c:v>322.21899999999999</c:v>
                </c:pt>
                <c:pt idx="8">
                  <c:v>333.33000000000004</c:v>
                </c:pt>
                <c:pt idx="9">
                  <c:v>277.77500000000003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76864"/>
        <c:axId val="32768768"/>
      </c:barChart>
      <c:catAx>
        <c:axId val="3267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32768768"/>
        <c:crosses val="autoZero"/>
        <c:auto val="1"/>
        <c:lblAlgn val="ctr"/>
        <c:lblOffset val="100"/>
        <c:noMultiLvlLbl val="0"/>
      </c:catAx>
      <c:valAx>
        <c:axId val="3276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stem/ha '000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3267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32</xdr:row>
      <xdr:rowOff>15240</xdr:rowOff>
    </xdr:from>
    <xdr:to>
      <xdr:col>7</xdr:col>
      <xdr:colOff>308610</xdr:colOff>
      <xdr:row>47</xdr:row>
      <xdr:rowOff>129540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64770</xdr:colOff>
      <xdr:row>32</xdr:row>
      <xdr:rowOff>45720</xdr:rowOff>
    </xdr:from>
    <xdr:to>
      <xdr:col>14</xdr:col>
      <xdr:colOff>613410</xdr:colOff>
      <xdr:row>47</xdr:row>
      <xdr:rowOff>160020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34" sqref="R34"/>
    </sheetView>
  </sheetViews>
  <sheetFormatPr defaultRowHeight="13.8" x14ac:dyDescent="0.25"/>
  <cols>
    <col min="1" max="1" width="15.59765625" customWidth="1"/>
    <col min="2" max="2" width="8.296875" customWidth="1"/>
    <col min="20" max="20" width="0" hidden="1" customWidth="1"/>
  </cols>
  <sheetData>
    <row r="1" spans="1:22" x14ac:dyDescent="0.25">
      <c r="A1" s="2" t="s">
        <v>19</v>
      </c>
      <c r="B1" s="2"/>
      <c r="F1" s="10">
        <v>44013</v>
      </c>
    </row>
    <row r="2" spans="1:22" x14ac:dyDescent="0.25">
      <c r="A2" t="s">
        <v>0</v>
      </c>
      <c r="E2" t="s">
        <v>16</v>
      </c>
    </row>
    <row r="3" spans="1:22" x14ac:dyDescent="0.25">
      <c r="C3" s="13" t="s">
        <v>6</v>
      </c>
      <c r="D3" s="14"/>
      <c r="E3" s="14"/>
      <c r="F3" s="15"/>
      <c r="G3" s="16" t="s">
        <v>51</v>
      </c>
      <c r="H3" s="17"/>
      <c r="I3" s="17"/>
      <c r="J3" s="18"/>
      <c r="K3" s="13" t="s">
        <v>52</v>
      </c>
      <c r="L3" s="14"/>
      <c r="M3" s="14"/>
      <c r="N3" s="15"/>
      <c r="O3" s="3"/>
      <c r="P3" s="4"/>
      <c r="Q3" s="4"/>
      <c r="R3" s="4"/>
      <c r="S3" s="5"/>
      <c r="T3" s="7"/>
    </row>
    <row r="4" spans="1:22" s="1" customFormat="1" ht="55.2" x14ac:dyDescent="0.25">
      <c r="A4" s="73" t="s">
        <v>17</v>
      </c>
      <c r="B4" s="73" t="s">
        <v>53</v>
      </c>
      <c r="C4" s="74" t="s">
        <v>7</v>
      </c>
      <c r="D4" s="75" t="s">
        <v>8</v>
      </c>
      <c r="E4" s="75" t="s">
        <v>9</v>
      </c>
      <c r="F4" s="76" t="s">
        <v>10</v>
      </c>
      <c r="G4" s="77" t="s">
        <v>7</v>
      </c>
      <c r="H4" s="78" t="s">
        <v>8</v>
      </c>
      <c r="I4" s="78" t="s">
        <v>9</v>
      </c>
      <c r="J4" s="79" t="s">
        <v>10</v>
      </c>
      <c r="K4" s="74" t="s">
        <v>7</v>
      </c>
      <c r="L4" s="75" t="s">
        <v>8</v>
      </c>
      <c r="M4" s="75" t="s">
        <v>9</v>
      </c>
      <c r="N4" s="76" t="s">
        <v>10</v>
      </c>
      <c r="O4" s="80" t="s">
        <v>11</v>
      </c>
      <c r="P4" s="81" t="s">
        <v>12</v>
      </c>
      <c r="Q4" s="81" t="s">
        <v>15</v>
      </c>
      <c r="R4" s="81" t="s">
        <v>13</v>
      </c>
      <c r="S4" s="82" t="s">
        <v>14</v>
      </c>
      <c r="T4" s="8" t="s">
        <v>18</v>
      </c>
    </row>
    <row r="5" spans="1:22" ht="14.4" x14ac:dyDescent="0.25">
      <c r="A5" s="33" t="s">
        <v>21</v>
      </c>
      <c r="C5" s="27">
        <v>160</v>
      </c>
      <c r="D5" s="32">
        <f>(C5/4)*11.111</f>
        <v>444.44000000000005</v>
      </c>
      <c r="E5" s="27">
        <v>0.44</v>
      </c>
      <c r="F5" s="28">
        <f>(E5/4)*11.111</f>
        <v>1.22221</v>
      </c>
      <c r="G5" s="29">
        <v>348</v>
      </c>
      <c r="H5" s="30">
        <f>(G5/4)*11.111</f>
        <v>966.65700000000004</v>
      </c>
      <c r="I5" s="29">
        <v>7.48</v>
      </c>
      <c r="J5" s="83">
        <f>(I5/4)*11.111</f>
        <v>20.777570000000001</v>
      </c>
      <c r="K5" s="27">
        <v>20</v>
      </c>
      <c r="L5" s="28">
        <f>(K5/4)*11.111</f>
        <v>55.555000000000007</v>
      </c>
      <c r="M5" s="27">
        <v>1.41</v>
      </c>
      <c r="N5" s="31">
        <f>(M5/4)*11.111</f>
        <v>3.9166275000000002</v>
      </c>
      <c r="O5" s="28">
        <f>D5+H5+L5</f>
        <v>1466.6520000000003</v>
      </c>
      <c r="P5" s="31">
        <f>F5+J5+N5</f>
        <v>25.916407500000002</v>
      </c>
      <c r="Q5" s="27">
        <v>36</v>
      </c>
      <c r="R5" s="28">
        <f>Q5*11.111</f>
        <v>399.99600000000004</v>
      </c>
      <c r="S5" s="31">
        <f>O5/R5</f>
        <v>3.666666666666667</v>
      </c>
      <c r="T5" s="9"/>
      <c r="V5" s="12"/>
    </row>
    <row r="6" spans="1:22" ht="14.4" x14ac:dyDescent="0.25">
      <c r="A6" s="33" t="s">
        <v>27</v>
      </c>
      <c r="C6" s="27">
        <v>21</v>
      </c>
      <c r="D6" s="32">
        <f t="shared" ref="D6:D29" si="0">(C6/4)*11.111</f>
        <v>58.332750000000004</v>
      </c>
      <c r="E6" s="27">
        <v>0.15</v>
      </c>
      <c r="F6" s="28">
        <f t="shared" ref="F6:F29" si="1">(E6/4)*11.111</f>
        <v>0.41666249999999999</v>
      </c>
      <c r="G6" s="29">
        <v>183</v>
      </c>
      <c r="H6" s="30">
        <f t="shared" ref="H6:H29" si="2">(G6/4)*11.111</f>
        <v>508.32825000000003</v>
      </c>
      <c r="I6" s="29">
        <v>3.9</v>
      </c>
      <c r="J6" s="83">
        <f t="shared" ref="J6:J29" si="3">(I6/4)*11.111</f>
        <v>10.833225000000001</v>
      </c>
      <c r="K6" s="27">
        <v>33</v>
      </c>
      <c r="L6" s="28">
        <f t="shared" ref="L6:L29" si="4">(K6/4)*11.111</f>
        <v>91.665750000000003</v>
      </c>
      <c r="M6" s="27">
        <v>2.25</v>
      </c>
      <c r="N6" s="31">
        <f>(M6/4)*11.111</f>
        <v>6.2499375000000006</v>
      </c>
      <c r="O6" s="28">
        <f t="shared" ref="O6:O18" si="5">D6+H6+L6</f>
        <v>658.32675000000006</v>
      </c>
      <c r="P6" s="31">
        <f t="shared" ref="P6:P18" si="6">F6+J6+N6</f>
        <v>17.499825000000001</v>
      </c>
      <c r="Q6" s="27">
        <v>96</v>
      </c>
      <c r="R6" s="28">
        <f t="shared" ref="R6:R29" si="7">Q6*11.111</f>
        <v>1066.6559999999999</v>
      </c>
      <c r="S6" s="31">
        <f>O6/R6</f>
        <v>0.61718750000000011</v>
      </c>
      <c r="T6" s="9"/>
      <c r="V6" s="12"/>
    </row>
    <row r="7" spans="1:22" ht="14.4" x14ac:dyDescent="0.25">
      <c r="A7" s="33" t="s">
        <v>28</v>
      </c>
      <c r="C7" s="27">
        <v>74</v>
      </c>
      <c r="D7" s="32">
        <f t="shared" si="0"/>
        <v>205.55350000000001</v>
      </c>
      <c r="E7" s="27"/>
      <c r="F7" s="28">
        <f t="shared" si="1"/>
        <v>0</v>
      </c>
      <c r="G7" s="29">
        <v>598</v>
      </c>
      <c r="H7" s="30">
        <f t="shared" si="2"/>
        <v>1661.0945000000002</v>
      </c>
      <c r="I7" s="29"/>
      <c r="J7" s="83">
        <v>28.9</v>
      </c>
      <c r="K7" s="27">
        <v>4</v>
      </c>
      <c r="L7" s="28">
        <f t="shared" si="4"/>
        <v>11.111000000000001</v>
      </c>
      <c r="M7" s="27"/>
      <c r="N7" s="31"/>
      <c r="O7" s="28">
        <f t="shared" si="5"/>
        <v>1877.7590000000002</v>
      </c>
      <c r="P7" s="31">
        <f t="shared" si="6"/>
        <v>28.9</v>
      </c>
      <c r="Q7" s="27">
        <v>56</v>
      </c>
      <c r="R7" s="28">
        <f t="shared" si="7"/>
        <v>622.21600000000001</v>
      </c>
      <c r="S7" s="31">
        <f>O7/R7</f>
        <v>3.0178571428571432</v>
      </c>
      <c r="T7" s="9"/>
      <c r="V7" s="12"/>
    </row>
    <row r="8" spans="1:22" ht="15" thickBot="1" x14ac:dyDescent="0.3">
      <c r="A8" s="7" t="s">
        <v>45</v>
      </c>
      <c r="C8" s="38"/>
      <c r="D8" s="39"/>
      <c r="E8" s="38"/>
      <c r="F8" s="40"/>
      <c r="G8" s="41">
        <v>320</v>
      </c>
      <c r="H8" s="42">
        <f t="shared" si="2"/>
        <v>888.88000000000011</v>
      </c>
      <c r="I8" s="41"/>
      <c r="J8" s="84"/>
      <c r="K8" s="38"/>
      <c r="L8" s="40"/>
      <c r="M8" s="38"/>
      <c r="N8" s="43"/>
      <c r="O8" s="40">
        <f t="shared" si="5"/>
        <v>888.88000000000011</v>
      </c>
      <c r="P8" s="43"/>
      <c r="Q8" s="38">
        <v>40</v>
      </c>
      <c r="R8" s="40"/>
      <c r="S8" s="43"/>
      <c r="T8" s="9"/>
      <c r="V8" s="12"/>
    </row>
    <row r="9" spans="1:22" ht="14.4" x14ac:dyDescent="0.25">
      <c r="A9" s="55" t="s">
        <v>46</v>
      </c>
      <c r="B9" s="56">
        <v>6</v>
      </c>
      <c r="C9" s="56">
        <v>91</v>
      </c>
      <c r="D9" s="57">
        <f>(C9/4)*11.111</f>
        <v>252.77525000000003</v>
      </c>
      <c r="E9" s="56">
        <v>0.6</v>
      </c>
      <c r="F9" s="58">
        <f>(E9/4)*11.494</f>
        <v>1.7241</v>
      </c>
      <c r="G9" s="51">
        <v>240</v>
      </c>
      <c r="H9" s="52">
        <f>(G9/4)*11.111</f>
        <v>666.66000000000008</v>
      </c>
      <c r="I9" s="51">
        <v>7.55</v>
      </c>
      <c r="J9" s="85">
        <f>(I9/4)*11.494</f>
        <v>21.694924999999998</v>
      </c>
      <c r="K9" s="56">
        <v>21</v>
      </c>
      <c r="L9" s="58">
        <f>(K9/4)*11.111</f>
        <v>58.332750000000004</v>
      </c>
      <c r="M9" s="56">
        <v>1.35</v>
      </c>
      <c r="N9" s="58">
        <f>(M9/4)*11.494</f>
        <v>3.8792250000000004</v>
      </c>
      <c r="O9" s="58">
        <f>D9+H9+L9</f>
        <v>977.76800000000014</v>
      </c>
      <c r="P9" s="59">
        <f>F9+J9+N9</f>
        <v>27.298249999999999</v>
      </c>
      <c r="Q9" s="56">
        <v>49.25</v>
      </c>
      <c r="R9" s="58">
        <f>Q9*11.111</f>
        <v>547.21675000000005</v>
      </c>
      <c r="S9" s="60">
        <f>O9/R9</f>
        <v>1.7868020304568528</v>
      </c>
      <c r="T9" s="35"/>
      <c r="V9" s="12"/>
    </row>
    <row r="10" spans="1:22" ht="14.4" x14ac:dyDescent="0.25">
      <c r="A10" s="61" t="s">
        <v>22</v>
      </c>
      <c r="B10" s="62">
        <v>6</v>
      </c>
      <c r="C10" s="62">
        <v>39</v>
      </c>
      <c r="D10" s="63">
        <f t="shared" si="0"/>
        <v>108.33225</v>
      </c>
      <c r="E10" s="62">
        <v>0.25</v>
      </c>
      <c r="F10" s="64">
        <f>(E10/4)*11.494</f>
        <v>0.71837499999999999</v>
      </c>
      <c r="G10" s="29">
        <v>250</v>
      </c>
      <c r="H10" s="30">
        <f t="shared" si="2"/>
        <v>694.4375</v>
      </c>
      <c r="I10" s="29">
        <v>9.8000000000000007</v>
      </c>
      <c r="J10" s="83">
        <f>(I10/4)*11.494</f>
        <v>28.160300000000003</v>
      </c>
      <c r="K10" s="62">
        <v>28</v>
      </c>
      <c r="L10" s="64">
        <f t="shared" si="4"/>
        <v>77.777000000000001</v>
      </c>
      <c r="M10" s="62">
        <v>3.15</v>
      </c>
      <c r="N10" s="64">
        <f>(M10/4)*11.494</f>
        <v>9.0515249999999998</v>
      </c>
      <c r="O10" s="64">
        <f t="shared" si="5"/>
        <v>880.54675000000009</v>
      </c>
      <c r="P10" s="65">
        <f t="shared" si="6"/>
        <v>37.930199999999999</v>
      </c>
      <c r="Q10" s="62">
        <v>30.25</v>
      </c>
      <c r="R10" s="64">
        <f t="shared" si="7"/>
        <v>336.10775000000001</v>
      </c>
      <c r="S10" s="66">
        <f t="shared" ref="S10" si="8">O10/R10</f>
        <v>2.619834710743802</v>
      </c>
      <c r="T10" s="36"/>
      <c r="V10" s="12"/>
    </row>
    <row r="11" spans="1:22" ht="14.4" x14ac:dyDescent="0.25">
      <c r="A11" s="61" t="s">
        <v>23</v>
      </c>
      <c r="B11" s="62">
        <v>6</v>
      </c>
      <c r="C11" s="62">
        <v>11</v>
      </c>
      <c r="D11" s="63">
        <f t="shared" si="0"/>
        <v>30.555250000000001</v>
      </c>
      <c r="E11" s="62">
        <v>0.1</v>
      </c>
      <c r="F11" s="64">
        <f t="shared" ref="F11:F18" si="9">(E11/4)*11.494</f>
        <v>0.28734999999999999</v>
      </c>
      <c r="G11" s="29">
        <v>196</v>
      </c>
      <c r="H11" s="30">
        <f t="shared" si="2"/>
        <v>544.43900000000008</v>
      </c>
      <c r="I11" s="29">
        <v>8</v>
      </c>
      <c r="J11" s="83">
        <f t="shared" ref="J11:J18" si="10">(I11/4)*11.494</f>
        <v>22.988</v>
      </c>
      <c r="K11" s="62">
        <v>40</v>
      </c>
      <c r="L11" s="64">
        <f t="shared" si="4"/>
        <v>111.11000000000001</v>
      </c>
      <c r="M11" s="62">
        <v>3.7</v>
      </c>
      <c r="N11" s="64">
        <f t="shared" ref="N11:N29" si="11">(M11/4)*11.494</f>
        <v>10.63195</v>
      </c>
      <c r="O11" s="64">
        <f t="shared" si="5"/>
        <v>686.10425000000009</v>
      </c>
      <c r="P11" s="65">
        <f t="shared" si="6"/>
        <v>33.907299999999999</v>
      </c>
      <c r="Q11" s="62">
        <v>28.75</v>
      </c>
      <c r="R11" s="64">
        <f t="shared" si="7"/>
        <v>319.44125000000003</v>
      </c>
      <c r="S11" s="66">
        <f t="shared" ref="S11:S21" si="12">O11/R11</f>
        <v>2.1478260869565218</v>
      </c>
      <c r="T11" s="36"/>
      <c r="V11" s="12"/>
    </row>
    <row r="12" spans="1:22" ht="14.4" x14ac:dyDescent="0.25">
      <c r="A12" s="61" t="s">
        <v>5</v>
      </c>
      <c r="B12" s="62">
        <v>6</v>
      </c>
      <c r="C12" s="62">
        <v>25</v>
      </c>
      <c r="D12" s="63">
        <f t="shared" si="0"/>
        <v>69.443750000000009</v>
      </c>
      <c r="E12" s="62">
        <v>0.15</v>
      </c>
      <c r="F12" s="64">
        <f t="shared" si="9"/>
        <v>0.43102499999999999</v>
      </c>
      <c r="G12" s="29">
        <v>227</v>
      </c>
      <c r="H12" s="30">
        <f t="shared" si="2"/>
        <v>630.54925000000003</v>
      </c>
      <c r="I12" s="29">
        <v>9.1</v>
      </c>
      <c r="J12" s="83">
        <f t="shared" si="10"/>
        <v>26.148849999999999</v>
      </c>
      <c r="K12" s="62">
        <v>34</v>
      </c>
      <c r="L12" s="64">
        <f t="shared" si="4"/>
        <v>94.4435</v>
      </c>
      <c r="M12" s="62">
        <v>2.85</v>
      </c>
      <c r="N12" s="64">
        <f t="shared" si="11"/>
        <v>8.1894749999999998</v>
      </c>
      <c r="O12" s="64">
        <f t="shared" si="5"/>
        <v>794.43650000000002</v>
      </c>
      <c r="P12" s="65">
        <f t="shared" si="6"/>
        <v>34.769350000000003</v>
      </c>
      <c r="Q12" s="62">
        <v>34.25</v>
      </c>
      <c r="R12" s="64">
        <f t="shared" si="7"/>
        <v>380.55175000000003</v>
      </c>
      <c r="S12" s="66">
        <f t="shared" si="12"/>
        <v>2.0875912408759123</v>
      </c>
      <c r="T12" s="37"/>
    </row>
    <row r="13" spans="1:22" ht="14.4" x14ac:dyDescent="0.25">
      <c r="A13" s="61" t="s">
        <v>24</v>
      </c>
      <c r="B13" s="62">
        <v>5</v>
      </c>
      <c r="C13" s="62">
        <v>157</v>
      </c>
      <c r="D13" s="63">
        <f t="shared" si="0"/>
        <v>436.10675000000003</v>
      </c>
      <c r="E13" s="62">
        <v>2.0499999999999998</v>
      </c>
      <c r="F13" s="64">
        <f t="shared" si="9"/>
        <v>5.890674999999999</v>
      </c>
      <c r="G13" s="29">
        <v>315</v>
      </c>
      <c r="H13" s="30">
        <f t="shared" si="2"/>
        <v>874.99125000000004</v>
      </c>
      <c r="I13" s="29">
        <v>12.3</v>
      </c>
      <c r="J13" s="83">
        <f t="shared" si="10"/>
        <v>35.344050000000003</v>
      </c>
      <c r="K13" s="62">
        <v>0</v>
      </c>
      <c r="L13" s="64">
        <f t="shared" si="4"/>
        <v>0</v>
      </c>
      <c r="M13" s="62">
        <v>0</v>
      </c>
      <c r="N13" s="64">
        <f t="shared" si="11"/>
        <v>0</v>
      </c>
      <c r="O13" s="64">
        <f t="shared" si="5"/>
        <v>1311.098</v>
      </c>
      <c r="P13" s="65">
        <f t="shared" si="6"/>
        <v>41.234725000000005</v>
      </c>
      <c r="Q13" s="62">
        <v>57.75</v>
      </c>
      <c r="R13" s="64">
        <f t="shared" si="7"/>
        <v>641.66025000000002</v>
      </c>
      <c r="S13" s="66">
        <f t="shared" si="12"/>
        <v>2.0432900432900434</v>
      </c>
      <c r="T13" s="19"/>
    </row>
    <row r="14" spans="1:22" ht="14.4" x14ac:dyDescent="0.25">
      <c r="A14" s="61" t="s">
        <v>2</v>
      </c>
      <c r="B14" s="62">
        <v>7</v>
      </c>
      <c r="C14" s="62">
        <v>49</v>
      </c>
      <c r="D14" s="63">
        <f t="shared" si="0"/>
        <v>136.10975000000002</v>
      </c>
      <c r="E14" s="62">
        <v>0.35</v>
      </c>
      <c r="F14" s="64">
        <f t="shared" si="9"/>
        <v>1.005725</v>
      </c>
      <c r="G14" s="29">
        <v>240</v>
      </c>
      <c r="H14" s="30">
        <f t="shared" si="2"/>
        <v>666.66000000000008</v>
      </c>
      <c r="I14" s="29">
        <v>10.9</v>
      </c>
      <c r="J14" s="83">
        <f t="shared" si="10"/>
        <v>31.321149999999999</v>
      </c>
      <c r="K14" s="62">
        <v>9</v>
      </c>
      <c r="L14" s="64">
        <f t="shared" si="4"/>
        <v>24.999750000000002</v>
      </c>
      <c r="M14" s="62">
        <v>0.95</v>
      </c>
      <c r="N14" s="64">
        <f t="shared" si="11"/>
        <v>2.7298249999999999</v>
      </c>
      <c r="O14" s="64">
        <f t="shared" si="5"/>
        <v>827.76950000000011</v>
      </c>
      <c r="P14" s="65">
        <f t="shared" si="6"/>
        <v>35.056699999999999</v>
      </c>
      <c r="Q14" s="62">
        <v>33.25</v>
      </c>
      <c r="R14" s="64">
        <f t="shared" si="7"/>
        <v>369.44075000000004</v>
      </c>
      <c r="S14" s="66">
        <f t="shared" si="12"/>
        <v>2.2406015037593985</v>
      </c>
      <c r="T14" s="19"/>
    </row>
    <row r="15" spans="1:22" ht="14.4" x14ac:dyDescent="0.25">
      <c r="A15" s="61" t="s">
        <v>4</v>
      </c>
      <c r="B15" s="62">
        <v>7</v>
      </c>
      <c r="C15" s="62">
        <v>164</v>
      </c>
      <c r="D15" s="63">
        <f t="shared" si="0"/>
        <v>455.55100000000004</v>
      </c>
      <c r="E15" s="62">
        <v>1.2</v>
      </c>
      <c r="F15" s="64">
        <f t="shared" si="9"/>
        <v>3.4481999999999999</v>
      </c>
      <c r="G15" s="29">
        <v>337</v>
      </c>
      <c r="H15" s="30">
        <f t="shared" si="2"/>
        <v>936.10175000000004</v>
      </c>
      <c r="I15" s="29">
        <v>9.9499999999999993</v>
      </c>
      <c r="J15" s="83">
        <f t="shared" si="10"/>
        <v>28.591324999999998</v>
      </c>
      <c r="K15" s="62">
        <v>25</v>
      </c>
      <c r="L15" s="64">
        <f t="shared" si="4"/>
        <v>69.443750000000009</v>
      </c>
      <c r="M15" s="62">
        <v>2.0499999999999998</v>
      </c>
      <c r="N15" s="64">
        <f t="shared" si="11"/>
        <v>5.890674999999999</v>
      </c>
      <c r="O15" s="64">
        <f t="shared" si="5"/>
        <v>1461.0965000000001</v>
      </c>
      <c r="P15" s="65">
        <f t="shared" si="6"/>
        <v>37.930199999999999</v>
      </c>
      <c r="Q15" s="62">
        <v>39.25</v>
      </c>
      <c r="R15" s="64">
        <f t="shared" si="7"/>
        <v>436.10675000000003</v>
      </c>
      <c r="S15" s="66">
        <f t="shared" si="12"/>
        <v>3.3503184713375798</v>
      </c>
      <c r="T15" s="19"/>
    </row>
    <row r="16" spans="1:22" ht="14.4" x14ac:dyDescent="0.25">
      <c r="A16" s="61" t="s">
        <v>3</v>
      </c>
      <c r="B16" s="62">
        <v>6</v>
      </c>
      <c r="C16" s="62">
        <v>23</v>
      </c>
      <c r="D16" s="63">
        <f t="shared" si="0"/>
        <v>63.888250000000006</v>
      </c>
      <c r="E16" s="62">
        <v>0.2</v>
      </c>
      <c r="F16" s="64">
        <f t="shared" si="9"/>
        <v>0.57469999999999999</v>
      </c>
      <c r="G16" s="29">
        <v>169</v>
      </c>
      <c r="H16" s="30">
        <f t="shared" si="2"/>
        <v>469.43975</v>
      </c>
      <c r="I16" s="29">
        <v>7.3</v>
      </c>
      <c r="J16" s="83">
        <f t="shared" si="10"/>
        <v>20.97655</v>
      </c>
      <c r="K16" s="62">
        <v>37</v>
      </c>
      <c r="L16" s="64">
        <f t="shared" si="4"/>
        <v>102.77675000000001</v>
      </c>
      <c r="M16" s="62">
        <v>4.6500000000000004</v>
      </c>
      <c r="N16" s="64">
        <f t="shared" si="11"/>
        <v>13.361775000000002</v>
      </c>
      <c r="O16" s="64">
        <f t="shared" si="5"/>
        <v>636.10474999999997</v>
      </c>
      <c r="P16" s="65">
        <f t="shared" si="6"/>
        <v>34.913025000000005</v>
      </c>
      <c r="Q16" s="62">
        <v>29</v>
      </c>
      <c r="R16" s="64">
        <f t="shared" si="7"/>
        <v>322.21899999999999</v>
      </c>
      <c r="S16" s="66">
        <f t="shared" si="12"/>
        <v>1.9741379310344827</v>
      </c>
      <c r="T16" s="19"/>
    </row>
    <row r="17" spans="1:22" ht="14.4" x14ac:dyDescent="0.25">
      <c r="A17" s="61" t="s">
        <v>25</v>
      </c>
      <c r="B17" s="62">
        <v>6</v>
      </c>
      <c r="C17" s="62">
        <v>23</v>
      </c>
      <c r="D17" s="63">
        <f t="shared" si="0"/>
        <v>63.888250000000006</v>
      </c>
      <c r="E17" s="62">
        <v>0.15</v>
      </c>
      <c r="F17" s="64">
        <f t="shared" si="9"/>
        <v>0.43102499999999999</v>
      </c>
      <c r="G17" s="29">
        <v>115</v>
      </c>
      <c r="H17" s="30">
        <f t="shared" si="2"/>
        <v>319.44125000000003</v>
      </c>
      <c r="I17" s="29">
        <v>6.25</v>
      </c>
      <c r="J17" s="83">
        <f t="shared" si="10"/>
        <v>17.959375000000001</v>
      </c>
      <c r="K17" s="62">
        <v>92</v>
      </c>
      <c r="L17" s="64">
        <f t="shared" si="4"/>
        <v>255.55300000000003</v>
      </c>
      <c r="M17" s="62">
        <v>11</v>
      </c>
      <c r="N17" s="64">
        <f t="shared" si="11"/>
        <v>31.608499999999999</v>
      </c>
      <c r="O17" s="64">
        <f t="shared" si="5"/>
        <v>638.88250000000005</v>
      </c>
      <c r="P17" s="65">
        <f t="shared" si="6"/>
        <v>49.998899999999999</v>
      </c>
      <c r="Q17" s="62">
        <v>30</v>
      </c>
      <c r="R17" s="64">
        <f t="shared" si="7"/>
        <v>333.33000000000004</v>
      </c>
      <c r="S17" s="66">
        <f t="shared" si="12"/>
        <v>1.9166666666666665</v>
      </c>
      <c r="T17" s="19"/>
    </row>
    <row r="18" spans="1:22" ht="15" thickBot="1" x14ac:dyDescent="0.3">
      <c r="A18" s="67" t="s">
        <v>26</v>
      </c>
      <c r="B18" s="68">
        <v>9</v>
      </c>
      <c r="C18" s="68">
        <v>49</v>
      </c>
      <c r="D18" s="69">
        <f t="shared" si="0"/>
        <v>136.10975000000002</v>
      </c>
      <c r="E18" s="68">
        <v>0.4</v>
      </c>
      <c r="F18" s="70">
        <f t="shared" si="9"/>
        <v>1.1494</v>
      </c>
      <c r="G18" s="53">
        <v>300</v>
      </c>
      <c r="H18" s="54">
        <f t="shared" si="2"/>
        <v>833.32500000000005</v>
      </c>
      <c r="I18" s="53">
        <v>10.15</v>
      </c>
      <c r="J18" s="86">
        <f t="shared" si="10"/>
        <v>29.166025000000001</v>
      </c>
      <c r="K18" s="68">
        <v>42</v>
      </c>
      <c r="L18" s="70">
        <f t="shared" si="4"/>
        <v>116.66550000000001</v>
      </c>
      <c r="M18" s="68">
        <v>3.1</v>
      </c>
      <c r="N18" s="70">
        <f t="shared" si="11"/>
        <v>8.9078499999999998</v>
      </c>
      <c r="O18" s="70">
        <f t="shared" si="5"/>
        <v>1086.1002500000002</v>
      </c>
      <c r="P18" s="71">
        <f t="shared" si="6"/>
        <v>39.223275000000001</v>
      </c>
      <c r="Q18" s="68">
        <v>25</v>
      </c>
      <c r="R18" s="70">
        <f t="shared" si="7"/>
        <v>277.77500000000003</v>
      </c>
      <c r="S18" s="72">
        <f t="shared" si="12"/>
        <v>3.91</v>
      </c>
      <c r="T18" s="19"/>
    </row>
    <row r="19" spans="1:22" ht="14.4" x14ac:dyDescent="0.25">
      <c r="A19" s="44" t="s">
        <v>47</v>
      </c>
      <c r="C19" s="45"/>
      <c r="D19" s="46">
        <f t="shared" si="0"/>
        <v>0</v>
      </c>
      <c r="E19" s="45"/>
      <c r="F19" s="47">
        <f t="shared" si="1"/>
        <v>0</v>
      </c>
      <c r="G19" s="48">
        <v>280</v>
      </c>
      <c r="H19" s="49">
        <f t="shared" si="2"/>
        <v>777.7700000000001</v>
      </c>
      <c r="I19" s="48"/>
      <c r="J19" s="87">
        <f t="shared" si="3"/>
        <v>0</v>
      </c>
      <c r="K19" s="45"/>
      <c r="L19" s="47">
        <f t="shared" si="4"/>
        <v>0</v>
      </c>
      <c r="M19" s="45"/>
      <c r="N19" s="47">
        <f t="shared" si="11"/>
        <v>0</v>
      </c>
      <c r="O19" s="47">
        <f t="shared" ref="O19:O28" si="13">D19+H19+L19</f>
        <v>777.7700000000001</v>
      </c>
      <c r="P19" s="50"/>
      <c r="Q19" s="45">
        <v>51</v>
      </c>
      <c r="R19" s="47">
        <f t="shared" si="7"/>
        <v>566.66100000000006</v>
      </c>
      <c r="S19" s="50">
        <f t="shared" si="12"/>
        <v>1.3725490196078431</v>
      </c>
      <c r="T19" s="9"/>
      <c r="V19" s="12"/>
    </row>
    <row r="20" spans="1:22" ht="14.4" x14ac:dyDescent="0.25">
      <c r="A20" s="33" t="s">
        <v>49</v>
      </c>
      <c r="C20" s="27">
        <v>45</v>
      </c>
      <c r="D20" s="32">
        <f t="shared" si="0"/>
        <v>124.99875</v>
      </c>
      <c r="E20" s="27">
        <v>0.4</v>
      </c>
      <c r="F20" s="28">
        <f t="shared" si="1"/>
        <v>1.1111000000000002</v>
      </c>
      <c r="G20" s="29">
        <v>89</v>
      </c>
      <c r="H20" s="30">
        <f t="shared" si="2"/>
        <v>247.21975</v>
      </c>
      <c r="I20" s="29">
        <v>3.8</v>
      </c>
      <c r="J20" s="83">
        <f t="shared" si="3"/>
        <v>10.55545</v>
      </c>
      <c r="K20" s="27"/>
      <c r="L20" s="28">
        <f t="shared" si="4"/>
        <v>0</v>
      </c>
      <c r="M20" s="27"/>
      <c r="N20" s="28">
        <f t="shared" si="11"/>
        <v>0</v>
      </c>
      <c r="O20" s="28">
        <f t="shared" si="13"/>
        <v>372.21850000000001</v>
      </c>
      <c r="P20" s="31"/>
      <c r="Q20" s="27">
        <v>67</v>
      </c>
      <c r="R20" s="28">
        <f t="shared" si="7"/>
        <v>744.43700000000001</v>
      </c>
      <c r="S20" s="31">
        <f t="shared" si="12"/>
        <v>0.5</v>
      </c>
      <c r="T20" s="9"/>
      <c r="V20" s="12"/>
    </row>
    <row r="21" spans="1:22" ht="14.4" x14ac:dyDescent="0.25">
      <c r="A21" s="33" t="s">
        <v>48</v>
      </c>
      <c r="C21" s="27"/>
      <c r="D21" s="32">
        <f t="shared" si="0"/>
        <v>0</v>
      </c>
      <c r="E21" s="27"/>
      <c r="F21" s="28">
        <f t="shared" si="1"/>
        <v>0</v>
      </c>
      <c r="G21" s="29">
        <v>294</v>
      </c>
      <c r="H21" s="30">
        <f t="shared" si="2"/>
        <v>816.6585</v>
      </c>
      <c r="I21" s="29"/>
      <c r="J21" s="83">
        <f t="shared" si="3"/>
        <v>0</v>
      </c>
      <c r="K21" s="27"/>
      <c r="L21" s="28">
        <f t="shared" si="4"/>
        <v>0</v>
      </c>
      <c r="M21" s="27"/>
      <c r="N21" s="28">
        <f t="shared" si="11"/>
        <v>0</v>
      </c>
      <c r="O21" s="28">
        <f t="shared" si="13"/>
        <v>816.6585</v>
      </c>
      <c r="P21" s="31"/>
      <c r="Q21" s="27">
        <v>51</v>
      </c>
      <c r="R21" s="28">
        <f t="shared" si="7"/>
        <v>566.66100000000006</v>
      </c>
      <c r="S21" s="31">
        <f t="shared" si="12"/>
        <v>1.4411764705882351</v>
      </c>
      <c r="T21" s="9"/>
      <c r="V21" s="12"/>
    </row>
    <row r="22" spans="1:22" ht="248.4" hidden="1" x14ac:dyDescent="0.25">
      <c r="A22" s="34" t="s">
        <v>17</v>
      </c>
      <c r="B22" s="6" t="s">
        <v>20</v>
      </c>
      <c r="C22" s="27"/>
      <c r="D22" s="32">
        <f t="shared" si="0"/>
        <v>0</v>
      </c>
      <c r="E22" s="27"/>
      <c r="F22" s="28">
        <f t="shared" si="1"/>
        <v>0</v>
      </c>
      <c r="G22" s="29">
        <v>295</v>
      </c>
      <c r="H22" s="30">
        <f t="shared" si="2"/>
        <v>819.43625000000009</v>
      </c>
      <c r="I22" s="29"/>
      <c r="J22" s="83">
        <f t="shared" si="3"/>
        <v>0</v>
      </c>
      <c r="K22" s="27"/>
      <c r="L22" s="28">
        <f t="shared" si="4"/>
        <v>0</v>
      </c>
      <c r="M22" s="27"/>
      <c r="N22" s="28">
        <f t="shared" si="11"/>
        <v>0</v>
      </c>
      <c r="O22" s="28">
        <f t="shared" si="13"/>
        <v>819.43625000000009</v>
      </c>
      <c r="P22" s="31"/>
      <c r="Q22" s="27">
        <v>52</v>
      </c>
      <c r="R22" s="28">
        <f t="shared" si="7"/>
        <v>577.77200000000005</v>
      </c>
      <c r="S22" s="31">
        <f t="shared" ref="S22:S29" si="14">O22/R22</f>
        <v>1.4182692307692308</v>
      </c>
    </row>
    <row r="23" spans="1:22" hidden="1" x14ac:dyDescent="0.25">
      <c r="A23" s="33" t="s">
        <v>1</v>
      </c>
      <c r="B23" s="11">
        <f>J5</f>
        <v>20.777570000000001</v>
      </c>
      <c r="C23" s="27"/>
      <c r="D23" s="32">
        <f t="shared" si="0"/>
        <v>0</v>
      </c>
      <c r="E23" s="27"/>
      <c r="F23" s="28">
        <f t="shared" si="1"/>
        <v>0</v>
      </c>
      <c r="G23" s="29">
        <v>296</v>
      </c>
      <c r="H23" s="30">
        <f t="shared" si="2"/>
        <v>822.21400000000006</v>
      </c>
      <c r="I23" s="29"/>
      <c r="J23" s="83">
        <f t="shared" si="3"/>
        <v>0</v>
      </c>
      <c r="K23" s="27"/>
      <c r="L23" s="28">
        <f t="shared" si="4"/>
        <v>0</v>
      </c>
      <c r="M23" s="27"/>
      <c r="N23" s="28">
        <f t="shared" si="11"/>
        <v>0</v>
      </c>
      <c r="O23" s="28">
        <f t="shared" si="13"/>
        <v>822.21400000000006</v>
      </c>
      <c r="P23" s="31"/>
      <c r="Q23" s="27">
        <v>53</v>
      </c>
      <c r="R23" s="28">
        <f t="shared" si="7"/>
        <v>588.88300000000004</v>
      </c>
      <c r="S23" s="31">
        <f t="shared" si="14"/>
        <v>1.3962264150943395</v>
      </c>
    </row>
    <row r="24" spans="1:22" hidden="1" x14ac:dyDescent="0.25">
      <c r="A24" s="33" t="s">
        <v>2</v>
      </c>
      <c r="B24" s="11">
        <f>J9</f>
        <v>21.694924999999998</v>
      </c>
      <c r="C24" s="27"/>
      <c r="D24" s="32">
        <f t="shared" si="0"/>
        <v>0</v>
      </c>
      <c r="E24" s="27"/>
      <c r="F24" s="28">
        <f t="shared" si="1"/>
        <v>0</v>
      </c>
      <c r="G24" s="29">
        <v>297</v>
      </c>
      <c r="H24" s="30">
        <f t="shared" si="2"/>
        <v>824.99175000000002</v>
      </c>
      <c r="I24" s="29"/>
      <c r="J24" s="83">
        <f t="shared" si="3"/>
        <v>0</v>
      </c>
      <c r="K24" s="27"/>
      <c r="L24" s="28">
        <f t="shared" si="4"/>
        <v>0</v>
      </c>
      <c r="M24" s="27"/>
      <c r="N24" s="28">
        <f t="shared" si="11"/>
        <v>0</v>
      </c>
      <c r="O24" s="28">
        <f t="shared" si="13"/>
        <v>824.99175000000002</v>
      </c>
      <c r="P24" s="31"/>
      <c r="Q24" s="27">
        <v>54</v>
      </c>
      <c r="R24" s="28">
        <f t="shared" si="7"/>
        <v>599.99400000000003</v>
      </c>
      <c r="S24" s="31">
        <f t="shared" si="14"/>
        <v>1.375</v>
      </c>
    </row>
    <row r="25" spans="1:22" hidden="1" x14ac:dyDescent="0.25">
      <c r="A25" s="33" t="s">
        <v>3</v>
      </c>
      <c r="B25" s="11">
        <f>J10</f>
        <v>28.160300000000003</v>
      </c>
      <c r="C25" s="27"/>
      <c r="D25" s="32">
        <f t="shared" si="0"/>
        <v>0</v>
      </c>
      <c r="E25" s="27"/>
      <c r="F25" s="28">
        <f t="shared" si="1"/>
        <v>0</v>
      </c>
      <c r="G25" s="29">
        <v>298</v>
      </c>
      <c r="H25" s="30">
        <f t="shared" si="2"/>
        <v>827.76949999999999</v>
      </c>
      <c r="I25" s="29"/>
      <c r="J25" s="83">
        <f t="shared" si="3"/>
        <v>0</v>
      </c>
      <c r="K25" s="27"/>
      <c r="L25" s="28">
        <f t="shared" si="4"/>
        <v>0</v>
      </c>
      <c r="M25" s="27"/>
      <c r="N25" s="28">
        <f t="shared" si="11"/>
        <v>0</v>
      </c>
      <c r="O25" s="28">
        <f t="shared" si="13"/>
        <v>827.76949999999999</v>
      </c>
      <c r="P25" s="31"/>
      <c r="Q25" s="27">
        <v>55</v>
      </c>
      <c r="R25" s="28">
        <f t="shared" si="7"/>
        <v>611.10500000000002</v>
      </c>
      <c r="S25" s="31">
        <f t="shared" si="14"/>
        <v>1.3545454545454545</v>
      </c>
    </row>
    <row r="26" spans="1:22" hidden="1" x14ac:dyDescent="0.25">
      <c r="A26" s="33" t="s">
        <v>4</v>
      </c>
      <c r="B26" s="11">
        <f>J11</f>
        <v>22.988</v>
      </c>
      <c r="C26" s="27"/>
      <c r="D26" s="32">
        <f t="shared" si="0"/>
        <v>0</v>
      </c>
      <c r="E26" s="27"/>
      <c r="F26" s="28">
        <f t="shared" si="1"/>
        <v>0</v>
      </c>
      <c r="G26" s="29">
        <v>299</v>
      </c>
      <c r="H26" s="30">
        <f t="shared" si="2"/>
        <v>830.54725000000008</v>
      </c>
      <c r="I26" s="29"/>
      <c r="J26" s="83">
        <f t="shared" si="3"/>
        <v>0</v>
      </c>
      <c r="K26" s="27"/>
      <c r="L26" s="28">
        <f t="shared" si="4"/>
        <v>0</v>
      </c>
      <c r="M26" s="27"/>
      <c r="N26" s="28">
        <f t="shared" si="11"/>
        <v>0</v>
      </c>
      <c r="O26" s="28">
        <f t="shared" si="13"/>
        <v>830.54725000000008</v>
      </c>
      <c r="P26" s="31"/>
      <c r="Q26" s="27">
        <v>56</v>
      </c>
      <c r="R26" s="28">
        <f t="shared" si="7"/>
        <v>622.21600000000001</v>
      </c>
      <c r="S26" s="31">
        <f t="shared" si="14"/>
        <v>1.3348214285714286</v>
      </c>
    </row>
    <row r="27" spans="1:22" hidden="1" x14ac:dyDescent="0.25">
      <c r="A27" s="33" t="s">
        <v>5</v>
      </c>
      <c r="B27" s="11">
        <f>J12</f>
        <v>26.148849999999999</v>
      </c>
      <c r="C27" s="27"/>
      <c r="D27" s="32">
        <f t="shared" si="0"/>
        <v>0</v>
      </c>
      <c r="E27" s="27"/>
      <c r="F27" s="28">
        <f t="shared" si="1"/>
        <v>0</v>
      </c>
      <c r="G27" s="29">
        <v>300</v>
      </c>
      <c r="H27" s="30">
        <f t="shared" si="2"/>
        <v>833.32500000000005</v>
      </c>
      <c r="I27" s="29"/>
      <c r="J27" s="83">
        <f t="shared" si="3"/>
        <v>0</v>
      </c>
      <c r="K27" s="27"/>
      <c r="L27" s="28">
        <f t="shared" si="4"/>
        <v>0</v>
      </c>
      <c r="M27" s="27"/>
      <c r="N27" s="28">
        <f t="shared" si="11"/>
        <v>0</v>
      </c>
      <c r="O27" s="28">
        <f t="shared" si="13"/>
        <v>833.32500000000005</v>
      </c>
      <c r="P27" s="31"/>
      <c r="Q27" s="27">
        <v>57</v>
      </c>
      <c r="R27" s="28">
        <f t="shared" si="7"/>
        <v>633.327</v>
      </c>
      <c r="S27" s="31">
        <f t="shared" si="14"/>
        <v>1.3157894736842106</v>
      </c>
    </row>
    <row r="28" spans="1:22" hidden="1" x14ac:dyDescent="0.25">
      <c r="A28" s="33"/>
      <c r="C28" s="27"/>
      <c r="D28" s="32">
        <f t="shared" si="0"/>
        <v>0</v>
      </c>
      <c r="E28" s="27"/>
      <c r="F28" s="28">
        <f t="shared" si="1"/>
        <v>0</v>
      </c>
      <c r="G28" s="29">
        <v>301</v>
      </c>
      <c r="H28" s="30">
        <f t="shared" si="2"/>
        <v>836.10275000000001</v>
      </c>
      <c r="I28" s="29"/>
      <c r="J28" s="83">
        <f t="shared" si="3"/>
        <v>0</v>
      </c>
      <c r="K28" s="27"/>
      <c r="L28" s="28">
        <f t="shared" si="4"/>
        <v>0</v>
      </c>
      <c r="M28" s="27"/>
      <c r="N28" s="28">
        <f t="shared" si="11"/>
        <v>0</v>
      </c>
      <c r="O28" s="28">
        <f t="shared" si="13"/>
        <v>836.10275000000001</v>
      </c>
      <c r="P28" s="31"/>
      <c r="Q28" s="27">
        <v>58</v>
      </c>
      <c r="R28" s="28">
        <f t="shared" si="7"/>
        <v>644.43799999999999</v>
      </c>
      <c r="S28" s="31">
        <f t="shared" si="14"/>
        <v>1.2974137931034484</v>
      </c>
    </row>
    <row r="29" spans="1:22" x14ac:dyDescent="0.25">
      <c r="A29" s="33" t="s">
        <v>50</v>
      </c>
      <c r="C29" s="27">
        <v>120</v>
      </c>
      <c r="D29" s="32">
        <f t="shared" si="0"/>
        <v>333.33000000000004</v>
      </c>
      <c r="E29" s="27">
        <v>1.9</v>
      </c>
      <c r="F29" s="28">
        <f t="shared" si="1"/>
        <v>5.2777250000000002</v>
      </c>
      <c r="G29" s="29">
        <v>175</v>
      </c>
      <c r="H29" s="30">
        <f t="shared" si="2"/>
        <v>486.10625000000005</v>
      </c>
      <c r="I29" s="29">
        <v>4.2</v>
      </c>
      <c r="J29" s="83">
        <f t="shared" si="3"/>
        <v>11.666550000000001</v>
      </c>
      <c r="K29" s="27">
        <v>3</v>
      </c>
      <c r="L29" s="28">
        <f t="shared" si="4"/>
        <v>8.3332499999999996</v>
      </c>
      <c r="M29" s="27">
        <v>0.25</v>
      </c>
      <c r="N29" s="28">
        <f t="shared" si="11"/>
        <v>0.71837499999999999</v>
      </c>
      <c r="O29" s="28">
        <f t="shared" ref="O29" si="15">D29+H29+L29</f>
        <v>827.76950000000011</v>
      </c>
      <c r="P29" s="31"/>
      <c r="Q29" s="27">
        <v>122</v>
      </c>
      <c r="R29" s="28">
        <f t="shared" si="7"/>
        <v>1355.5420000000001</v>
      </c>
      <c r="S29" s="31">
        <f t="shared" si="14"/>
        <v>0.6106557377049181</v>
      </c>
    </row>
  </sheetData>
  <mergeCells count="3">
    <mergeCell ref="C3:F3"/>
    <mergeCell ref="G3:J3"/>
    <mergeCell ref="K3:N3"/>
  </mergeCells>
  <pageMargins left="0.7" right="0.7" top="0.75" bottom="0.75" header="0.3" footer="0.3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L15" sqref="L15"/>
    </sheetView>
  </sheetViews>
  <sheetFormatPr defaultRowHeight="13.8" x14ac:dyDescent="0.25"/>
  <cols>
    <col min="3" max="3" width="10.796875" customWidth="1"/>
    <col min="5" max="5" width="9.8984375" customWidth="1"/>
    <col min="7" max="7" width="9.796875" customWidth="1"/>
    <col min="9" max="9" width="9.8984375" customWidth="1"/>
  </cols>
  <sheetData>
    <row r="1" spans="1:13" ht="14.4" x14ac:dyDescent="0.25">
      <c r="A1" s="20" t="s">
        <v>29</v>
      </c>
      <c r="B1" s="21" t="s">
        <v>44</v>
      </c>
      <c r="C1" s="21"/>
      <c r="D1" s="21"/>
      <c r="E1" s="21"/>
      <c r="F1" s="21"/>
      <c r="G1" s="21"/>
      <c r="H1" s="21"/>
      <c r="I1" s="21"/>
      <c r="J1" s="21"/>
    </row>
    <row r="2" spans="1:13" ht="14.4" x14ac:dyDescent="0.25">
      <c r="A2" s="20" t="s">
        <v>30</v>
      </c>
      <c r="B2" s="21"/>
      <c r="C2" s="22">
        <v>42558</v>
      </c>
      <c r="D2" s="21"/>
      <c r="E2" s="22">
        <v>42558</v>
      </c>
      <c r="F2" s="21"/>
      <c r="G2" s="22">
        <v>42564</v>
      </c>
      <c r="H2" s="21"/>
      <c r="I2" s="22">
        <v>42564</v>
      </c>
      <c r="J2" s="21"/>
    </row>
    <row r="3" spans="1:13" ht="14.4" x14ac:dyDescent="0.25">
      <c r="A3" s="20" t="s">
        <v>17</v>
      </c>
      <c r="B3" s="21"/>
      <c r="C3" s="23" t="s">
        <v>31</v>
      </c>
      <c r="D3" s="21"/>
      <c r="E3" s="23" t="s">
        <v>32</v>
      </c>
      <c r="F3" s="21"/>
      <c r="G3" s="23" t="s">
        <v>31</v>
      </c>
      <c r="H3" s="21"/>
      <c r="I3" s="23" t="s">
        <v>32</v>
      </c>
      <c r="J3" s="21"/>
      <c r="K3" t="s">
        <v>43</v>
      </c>
    </row>
    <row r="4" spans="1:1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3" ht="14.4" x14ac:dyDescent="0.25">
      <c r="A5" s="20" t="s">
        <v>33</v>
      </c>
      <c r="B5" s="21"/>
      <c r="C5" s="24">
        <v>7.13</v>
      </c>
      <c r="D5" s="21"/>
      <c r="E5" s="24">
        <v>8.84</v>
      </c>
      <c r="F5" s="21"/>
      <c r="G5" s="24">
        <v>12.38</v>
      </c>
      <c r="H5" s="21"/>
      <c r="I5" s="24">
        <v>11.16</v>
      </c>
      <c r="J5" s="21"/>
      <c r="K5">
        <f>(G5+I5)/2</f>
        <v>11.77</v>
      </c>
    </row>
    <row r="6" spans="1:13" ht="14.4" x14ac:dyDescent="0.25">
      <c r="A6" s="20" t="s">
        <v>34</v>
      </c>
      <c r="B6" s="21"/>
      <c r="C6" s="25">
        <v>12</v>
      </c>
      <c r="D6" s="21"/>
      <c r="E6" s="25">
        <v>14</v>
      </c>
      <c r="F6" s="21"/>
      <c r="G6" s="21"/>
      <c r="H6" s="21"/>
      <c r="I6" s="21"/>
      <c r="J6" s="21"/>
    </row>
    <row r="7" spans="1:13" ht="14.4" x14ac:dyDescent="0.25">
      <c r="A7" s="20" t="s">
        <v>35</v>
      </c>
      <c r="B7" s="21"/>
      <c r="C7" s="25">
        <v>52</v>
      </c>
      <c r="D7" s="24">
        <v>4.33</v>
      </c>
      <c r="E7" s="25">
        <v>61</v>
      </c>
      <c r="F7" s="24">
        <v>4.3600000000000003</v>
      </c>
      <c r="G7" s="21"/>
      <c r="H7" s="21"/>
      <c r="I7" s="21"/>
      <c r="J7" s="21"/>
    </row>
    <row r="8" spans="1:13" ht="14.4" x14ac:dyDescent="0.25">
      <c r="A8" s="20" t="s">
        <v>36</v>
      </c>
      <c r="B8" s="21"/>
      <c r="C8" s="25">
        <v>3.17</v>
      </c>
      <c r="D8" s="21"/>
      <c r="E8" s="25">
        <v>3.93</v>
      </c>
      <c r="F8" s="21"/>
      <c r="G8" s="25">
        <v>5.5</v>
      </c>
      <c r="H8" s="21"/>
      <c r="I8" s="25">
        <v>4.96</v>
      </c>
      <c r="J8" s="21"/>
      <c r="K8">
        <f t="shared" ref="K6:K13" si="0">(G8+I8)/2</f>
        <v>5.23</v>
      </c>
    </row>
    <row r="9" spans="1:13" ht="14.4" x14ac:dyDescent="0.25">
      <c r="A9" s="21"/>
      <c r="B9" s="21"/>
      <c r="C9" s="21"/>
      <c r="D9" s="24" t="s">
        <v>37</v>
      </c>
      <c r="E9" s="21"/>
      <c r="F9" s="24" t="s">
        <v>37</v>
      </c>
      <c r="G9" s="21"/>
      <c r="H9" s="24" t="s">
        <v>37</v>
      </c>
      <c r="I9" s="21"/>
      <c r="J9" s="24" t="s">
        <v>37</v>
      </c>
    </row>
    <row r="10" spans="1:13" ht="14.4" x14ac:dyDescent="0.25">
      <c r="A10" s="20" t="s">
        <v>38</v>
      </c>
      <c r="B10" s="21"/>
      <c r="C10" s="25">
        <v>38</v>
      </c>
      <c r="D10" s="24">
        <v>23</v>
      </c>
      <c r="E10" s="25">
        <v>38</v>
      </c>
      <c r="F10" s="24">
        <v>21</v>
      </c>
      <c r="G10" s="25">
        <v>12</v>
      </c>
      <c r="H10" s="24">
        <v>8</v>
      </c>
      <c r="I10" s="25">
        <v>25</v>
      </c>
      <c r="J10" s="24">
        <v>14</v>
      </c>
      <c r="K10">
        <f t="shared" si="0"/>
        <v>18.5</v>
      </c>
      <c r="L10">
        <f>K10*4</f>
        <v>74</v>
      </c>
    </row>
    <row r="11" spans="1:13" ht="14.4" x14ac:dyDescent="0.25">
      <c r="A11" s="20" t="s">
        <v>39</v>
      </c>
      <c r="B11" s="21"/>
      <c r="C11" s="25">
        <v>85</v>
      </c>
      <c r="D11" s="24">
        <v>52</v>
      </c>
      <c r="E11" s="25">
        <v>107</v>
      </c>
      <c r="F11" s="24">
        <v>60</v>
      </c>
      <c r="G11" s="25">
        <v>62</v>
      </c>
      <c r="H11" s="24">
        <v>39</v>
      </c>
      <c r="I11" s="25">
        <v>66</v>
      </c>
      <c r="J11" s="24">
        <v>37</v>
      </c>
      <c r="K11">
        <f t="shared" si="0"/>
        <v>64</v>
      </c>
      <c r="L11">
        <f t="shared" ref="L11:L13" si="1">K11*4</f>
        <v>256</v>
      </c>
    </row>
    <row r="12" spans="1:13" ht="14.4" x14ac:dyDescent="0.25">
      <c r="A12" s="20" t="s">
        <v>40</v>
      </c>
      <c r="B12" s="21"/>
      <c r="C12" s="25">
        <v>39</v>
      </c>
      <c r="D12" s="24">
        <v>24</v>
      </c>
      <c r="E12" s="25">
        <v>33</v>
      </c>
      <c r="F12" s="24">
        <v>19</v>
      </c>
      <c r="G12" s="25">
        <v>84</v>
      </c>
      <c r="H12" s="24">
        <v>53</v>
      </c>
      <c r="I12" s="25">
        <v>87</v>
      </c>
      <c r="J12" s="24">
        <v>49</v>
      </c>
      <c r="K12">
        <f t="shared" si="0"/>
        <v>85.5</v>
      </c>
      <c r="L12">
        <f t="shared" si="1"/>
        <v>342</v>
      </c>
      <c r="M12">
        <f>L11+L12</f>
        <v>598</v>
      </c>
    </row>
    <row r="13" spans="1:13" ht="14.4" x14ac:dyDescent="0.25">
      <c r="A13" s="20" t="s">
        <v>41</v>
      </c>
      <c r="B13" s="21"/>
      <c r="C13" s="25">
        <v>0</v>
      </c>
      <c r="D13" s="21"/>
      <c r="E13" s="25">
        <v>0</v>
      </c>
      <c r="F13" s="21"/>
      <c r="G13" s="25">
        <v>2</v>
      </c>
      <c r="H13" s="24">
        <v>1</v>
      </c>
      <c r="I13" s="25">
        <v>0</v>
      </c>
      <c r="J13" s="21"/>
      <c r="K13">
        <f t="shared" si="0"/>
        <v>1</v>
      </c>
      <c r="L13">
        <f t="shared" si="1"/>
        <v>4</v>
      </c>
    </row>
    <row r="14" spans="1:13" ht="14.4" x14ac:dyDescent="0.25">
      <c r="A14" s="20" t="s">
        <v>42</v>
      </c>
      <c r="B14" s="21"/>
      <c r="C14" s="24">
        <v>162</v>
      </c>
      <c r="D14" s="21"/>
      <c r="E14" s="24">
        <v>178</v>
      </c>
      <c r="F14" s="21"/>
      <c r="G14" s="24">
        <v>160</v>
      </c>
      <c r="H14" s="21"/>
      <c r="I14" s="24">
        <v>178</v>
      </c>
      <c r="J14" s="21"/>
    </row>
    <row r="15" spans="1:13" ht="14.4" x14ac:dyDescent="0.25">
      <c r="A15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E4" sqref="E4"/>
    </sheetView>
  </sheetViews>
  <sheetFormatPr defaultRowHeight="13.8" x14ac:dyDescent="0.25"/>
  <sheetData>
    <row r="3" spans="3:5" x14ac:dyDescent="0.25">
      <c r="C3">
        <v>1.74</v>
      </c>
      <c r="D3">
        <v>10000</v>
      </c>
      <c r="E3">
        <f>D3/C3</f>
        <v>5747.1264367816093</v>
      </c>
    </row>
    <row r="4" spans="3:5" x14ac:dyDescent="0.25">
      <c r="E4">
        <f>E3*2</f>
        <v>11494.252873563219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>SRUC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 Hennessy</cp:lastModifiedBy>
  <cp:lastPrinted>2016-07-25T13:10:46Z</cp:lastPrinted>
  <dcterms:created xsi:type="dcterms:W3CDTF">2015-07-21T09:06:51Z</dcterms:created>
  <dcterms:modified xsi:type="dcterms:W3CDTF">2016-07-25T17:03:15Z</dcterms:modified>
</cp:coreProperties>
</file>