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10680" windowHeight="7485"/>
  </bookViews>
  <sheets>
    <sheet name="Sheet1" sheetId="1" r:id="rId1"/>
    <sheet name="Sheet3" sheetId="3" r:id="rId2"/>
    <sheet name="Sheet2" sheetId="2" r:id="rId3"/>
  </sheets>
  <definedNames>
    <definedName name="_xlnm.Print_Area" localSheetId="0">Sheet1!$A$1:$S$40</definedName>
  </definedNames>
  <calcPr calcId="145621"/>
</workbook>
</file>

<file path=xl/calcChain.xml><?xml version="1.0" encoding="utf-8"?>
<calcChain xmlns="http://schemas.openxmlformats.org/spreadsheetml/2006/main">
  <c r="Q5" i="1" l="1"/>
  <c r="R5" i="1"/>
  <c r="S5" i="1"/>
  <c r="O5" i="1"/>
  <c r="H5" i="1"/>
  <c r="L5" i="1"/>
  <c r="L15" i="1"/>
  <c r="L14" i="1"/>
  <c r="L13" i="1"/>
  <c r="L12" i="1"/>
  <c r="L11" i="1"/>
  <c r="L10" i="1"/>
  <c r="L9" i="1"/>
  <c r="L8" i="1"/>
  <c r="L7" i="1"/>
  <c r="L6" i="1"/>
  <c r="H15" i="1"/>
  <c r="H14" i="1"/>
  <c r="H13" i="1"/>
  <c r="H12" i="1"/>
  <c r="H11" i="1"/>
  <c r="H10" i="1"/>
  <c r="H9" i="1"/>
  <c r="H8" i="1"/>
  <c r="H7" i="1"/>
  <c r="H6" i="1"/>
  <c r="D6" i="1"/>
  <c r="D7" i="1"/>
  <c r="D8" i="1"/>
  <c r="D9" i="1"/>
  <c r="D10" i="1"/>
  <c r="D11" i="1"/>
  <c r="D12" i="1"/>
  <c r="D13" i="1"/>
  <c r="D14" i="1"/>
  <c r="D15" i="1"/>
  <c r="D5" i="1"/>
  <c r="J5" i="1"/>
  <c r="N5" i="1"/>
  <c r="N15" i="1"/>
  <c r="N14" i="1"/>
  <c r="N13" i="1"/>
  <c r="N12" i="1"/>
  <c r="N11" i="1"/>
  <c r="N10" i="1"/>
  <c r="N9" i="1"/>
  <c r="N8" i="1"/>
  <c r="N7" i="1"/>
  <c r="N6" i="1"/>
  <c r="J15" i="1"/>
  <c r="J14" i="1"/>
  <c r="J13" i="1"/>
  <c r="J12" i="1"/>
  <c r="J11" i="1"/>
  <c r="J10" i="1"/>
  <c r="J9" i="1"/>
  <c r="J8" i="1"/>
  <c r="J7" i="1"/>
  <c r="J6" i="1"/>
  <c r="F6" i="1"/>
  <c r="F7" i="1"/>
  <c r="F8" i="1"/>
  <c r="F9" i="1"/>
  <c r="F10" i="1"/>
  <c r="F11" i="1"/>
  <c r="F12" i="1"/>
  <c r="F13" i="1"/>
  <c r="F14" i="1"/>
  <c r="F15" i="1"/>
  <c r="F5" i="1"/>
  <c r="R6" i="1"/>
  <c r="R7" i="1"/>
  <c r="R8" i="1"/>
  <c r="R9" i="1"/>
  <c r="R10" i="1"/>
  <c r="R11" i="1"/>
  <c r="R12" i="1"/>
  <c r="R13" i="1"/>
  <c r="R14" i="1"/>
  <c r="R15" i="1"/>
  <c r="Q15" i="1"/>
  <c r="Q14" i="1"/>
  <c r="Q13" i="1"/>
  <c r="Q12" i="1"/>
  <c r="Q11" i="1"/>
  <c r="Q10" i="1"/>
  <c r="Q9" i="1"/>
  <c r="Q8" i="1"/>
  <c r="Q7" i="1"/>
  <c r="Q6" i="1"/>
  <c r="P15" i="1" l="1"/>
  <c r="O15" i="1" l="1"/>
  <c r="S15" i="1" s="1"/>
  <c r="M12" i="3"/>
  <c r="L11" i="3"/>
  <c r="L12" i="3"/>
  <c r="L13" i="3"/>
  <c r="L10" i="3"/>
  <c r="K8" i="3"/>
  <c r="K10" i="3"/>
  <c r="K11" i="3"/>
  <c r="K12" i="3"/>
  <c r="K13" i="3"/>
  <c r="K5" i="3"/>
  <c r="E3" i="2"/>
  <c r="E4" i="2" s="1"/>
  <c r="O7" i="1" l="1"/>
  <c r="S7" i="1" s="1"/>
  <c r="P14" i="1"/>
  <c r="O11" i="1"/>
  <c r="S11" i="1" s="1"/>
  <c r="O14" i="1"/>
  <c r="S14" i="1" s="1"/>
  <c r="O10" i="1"/>
  <c r="S10" i="1" s="1"/>
  <c r="O13" i="1"/>
  <c r="S13" i="1" s="1"/>
  <c r="O9" i="1"/>
  <c r="S9" i="1" s="1"/>
  <c r="O12" i="1"/>
  <c r="S12" i="1" s="1"/>
  <c r="O8" i="1"/>
  <c r="S8" i="1" s="1"/>
  <c r="O6" i="1"/>
  <c r="P10" i="1"/>
  <c r="P12" i="1"/>
  <c r="P11" i="1"/>
  <c r="P13" i="1"/>
  <c r="P9" i="1"/>
  <c r="P5" i="1" l="1"/>
  <c r="P6" i="1"/>
  <c r="P7" i="1"/>
  <c r="P8" i="1"/>
  <c r="S6" i="1" l="1"/>
</calcChain>
</file>

<file path=xl/comments1.xml><?xml version="1.0" encoding="utf-8"?>
<comments xmlns="http://schemas.openxmlformats.org/spreadsheetml/2006/main">
  <authors>
    <author>Michael Hennessy</author>
  </authors>
  <commentList>
    <comment ref="E22" authorId="0">
      <text>
        <r>
          <rPr>
            <b/>
            <sz val="9"/>
            <color indexed="81"/>
            <rFont val="Tahoma"/>
            <family val="2"/>
          </rPr>
          <t>Michael Hennessy:</t>
        </r>
        <r>
          <rPr>
            <sz val="9"/>
            <color indexed="81"/>
            <rFont val="Tahoma"/>
            <family val="2"/>
          </rPr>
          <t xml:space="preserve">
Ed tobins figures -12.5% tare
 </t>
        </r>
      </text>
    </comment>
  </commentList>
</comments>
</file>

<file path=xl/sharedStrings.xml><?xml version="1.0" encoding="utf-8"?>
<sst xmlns="http://schemas.openxmlformats.org/spreadsheetml/2006/main" count="59" uniqueCount="45">
  <si>
    <t>Jazzy</t>
  </si>
  <si>
    <t>Charlotte</t>
  </si>
  <si>
    <t>Jester</t>
  </si>
  <si>
    <t>Imagine</t>
  </si>
  <si>
    <t>&lt;25mm</t>
  </si>
  <si>
    <t>Tuber no.</t>
  </si>
  <si>
    <t>Tuber no/ha 000s</t>
  </si>
  <si>
    <t>Wt (kg)</t>
  </si>
  <si>
    <t>Yield (t/ha)</t>
  </si>
  <si>
    <t>Total tuber no./ha 000's</t>
  </si>
  <si>
    <t>Total yield t/ha</t>
  </si>
  <si>
    <t>Stems/ha 000's</t>
  </si>
  <si>
    <t>Tubers/ stem</t>
  </si>
  <si>
    <t>Variety</t>
  </si>
  <si>
    <t>Dry Matter</t>
  </si>
  <si>
    <t xml:space="preserve">Salad Demo sites (Test digs)  </t>
  </si>
  <si>
    <t>Bambino</t>
  </si>
  <si>
    <t>Vizelle</t>
  </si>
  <si>
    <t>2m digs</t>
  </si>
  <si>
    <t>Date</t>
  </si>
  <si>
    <t>Gemson 1</t>
  </si>
  <si>
    <t>Gemson 2</t>
  </si>
  <si>
    <t>Projected tonnage per ac</t>
  </si>
  <si>
    <t>Plants</t>
  </si>
  <si>
    <t>Stems</t>
  </si>
  <si>
    <t>Sample weight kgs</t>
  </si>
  <si>
    <t>%</t>
  </si>
  <si>
    <t>0-25</t>
  </si>
  <si>
    <t>25-35</t>
  </si>
  <si>
    <t>35-45</t>
  </si>
  <si>
    <t>45+</t>
  </si>
  <si>
    <t>Total</t>
  </si>
  <si>
    <t>average</t>
  </si>
  <si>
    <t xml:space="preserve">Staffords Wexford </t>
  </si>
  <si>
    <t>&gt;40mm(45mm)</t>
  </si>
  <si>
    <t>Spacing (inches)</t>
  </si>
  <si>
    <t>Juliette</t>
  </si>
  <si>
    <t>Gwenne</t>
  </si>
  <si>
    <t>Maris peer</t>
  </si>
  <si>
    <t>Gemson</t>
  </si>
  <si>
    <t>Emily</t>
  </si>
  <si>
    <r>
      <t>Stem number/m</t>
    </r>
    <r>
      <rPr>
        <b/>
        <sz val="11"/>
        <color theme="1"/>
        <rFont val="Calibri"/>
        <family val="2"/>
      </rPr>
      <t>²</t>
    </r>
  </si>
  <si>
    <r>
      <t>2m x 2 row (1.74m/2) digs  = 1.74m</t>
    </r>
    <r>
      <rPr>
        <sz val="11"/>
        <color theme="1"/>
        <rFont val="Calibri"/>
        <family val="2"/>
      </rPr>
      <t>²</t>
    </r>
    <r>
      <rPr>
        <sz val="11"/>
        <color theme="1"/>
        <rFont val="Arial"/>
        <family val="2"/>
      </rPr>
      <t xml:space="preserve"> row</t>
    </r>
  </si>
  <si>
    <t xml:space="preserve">There are 11494 m of row /ha where bed width is 68" </t>
  </si>
  <si>
    <t>25-40mm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</si>
</sst>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4" x14ac:knownFonts="1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</font>
    <font>
      <sz val="10"/>
      <color theme="1"/>
      <name val="Times New Roman"/>
      <family val="1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1F497D"/>
      <name val="Calibri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b/>
      <sz val="16"/>
      <color theme="1"/>
      <name val="Arial"/>
      <family val="2"/>
    </font>
    <font>
      <b/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82">
    <xf numFmtId="0" fontId="0" fillId="0" borderId="0" xfId="0"/>
    <xf numFmtId="0" fontId="0" fillId="0" borderId="0" xfId="0" applyAlignment="1">
      <alignment wrapText="1"/>
    </xf>
    <xf numFmtId="0" fontId="2" fillId="0" borderId="0" xfId="0" applyFont="1"/>
    <xf numFmtId="0" fontId="0" fillId="0" borderId="1" xfId="0" applyBorder="1"/>
    <xf numFmtId="164" fontId="0" fillId="0" borderId="0" xfId="0" applyNumberFormat="1"/>
    <xf numFmtId="10" fontId="5" fillId="0" borderId="0" xfId="0" applyNumberFormat="1" applyFont="1" applyBorder="1" applyAlignment="1">
      <alignment vertical="center"/>
    </xf>
    <xf numFmtId="0" fontId="7" fillId="0" borderId="0" xfId="0" applyFont="1" applyAlignment="1">
      <alignment vertical="center"/>
    </xf>
    <xf numFmtId="0" fontId="6" fillId="0" borderId="0" xfId="0" applyFont="1"/>
    <xf numFmtId="14" fontId="7" fillId="0" borderId="0" xfId="0" applyNumberFormat="1" applyFont="1" applyAlignment="1">
      <alignment horizontal="right" vertical="center"/>
    </xf>
    <xf numFmtId="0" fontId="8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0" fillId="2" borderId="4" xfId="0" applyFill="1" applyBorder="1" applyAlignment="1">
      <alignment horizontal="center"/>
    </xf>
    <xf numFmtId="1" fontId="0" fillId="2" borderId="4" xfId="0" applyNumberFormat="1" applyFill="1" applyBorder="1" applyAlignment="1">
      <alignment horizontal="center"/>
    </xf>
    <xf numFmtId="0" fontId="5" fillId="0" borderId="2" xfId="0" applyFont="1" applyBorder="1" applyAlignment="1">
      <alignment vertical="center"/>
    </xf>
    <xf numFmtId="10" fontId="5" fillId="0" borderId="2" xfId="0" applyNumberFormat="1" applyFont="1" applyBorder="1" applyAlignment="1">
      <alignment vertical="center"/>
    </xf>
    <xf numFmtId="10" fontId="5" fillId="0" borderId="3" xfId="0" applyNumberFormat="1" applyFont="1" applyBorder="1" applyAlignment="1">
      <alignment vertical="center"/>
    </xf>
    <xf numFmtId="0" fontId="0" fillId="2" borderId="7" xfId="0" applyFill="1" applyBorder="1" applyAlignment="1">
      <alignment horizontal="center"/>
    </xf>
    <xf numFmtId="1" fontId="0" fillId="2" borderId="7" xfId="0" applyNumberFormat="1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1" fontId="0" fillId="2" borderId="5" xfId="0" applyNumberFormat="1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1" fontId="0" fillId="3" borderId="7" xfId="0" applyNumberFormat="1" applyFill="1" applyBorder="1" applyAlignment="1">
      <alignment horizontal="center"/>
    </xf>
    <xf numFmtId="164" fontId="0" fillId="3" borderId="7" xfId="0" applyNumberForma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1" fontId="0" fillId="3" borderId="4" xfId="0" applyNumberFormat="1" applyFill="1" applyBorder="1" applyAlignment="1">
      <alignment horizontal="center"/>
    </xf>
    <xf numFmtId="164" fontId="0" fillId="3" borderId="4" xfId="0" applyNumberFormat="1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1" fontId="0" fillId="3" borderId="5" xfId="0" applyNumberFormat="1" applyFill="1" applyBorder="1" applyAlignment="1">
      <alignment horizontal="center"/>
    </xf>
    <xf numFmtId="164" fontId="0" fillId="3" borderId="5" xfId="0" applyNumberFormat="1" applyFill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1" fontId="0" fillId="0" borderId="0" xfId="0" applyNumberFormat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0" fontId="0" fillId="0" borderId="0" xfId="0" applyBorder="1" applyAlignment="1">
      <alignment wrapText="1"/>
    </xf>
    <xf numFmtId="0" fontId="0" fillId="2" borderId="0" xfId="0" applyFill="1" applyBorder="1" applyAlignment="1">
      <alignment horizontal="center" wrapText="1"/>
    </xf>
    <xf numFmtId="2" fontId="0" fillId="0" borderId="0" xfId="0" applyNumberFormat="1" applyBorder="1"/>
    <xf numFmtId="0" fontId="0" fillId="4" borderId="0" xfId="0" applyFill="1" applyBorder="1" applyAlignment="1">
      <alignment horizontal="center"/>
    </xf>
    <xf numFmtId="1" fontId="0" fillId="4" borderId="0" xfId="0" applyNumberFormat="1" applyFill="1" applyBorder="1" applyAlignment="1">
      <alignment horizontal="center"/>
    </xf>
    <xf numFmtId="164" fontId="2" fillId="4" borderId="0" xfId="0" applyNumberFormat="1" applyFont="1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2" fillId="3" borderId="6" xfId="0" applyFont="1" applyFill="1" applyBorder="1"/>
    <xf numFmtId="0" fontId="2" fillId="3" borderId="9" xfId="0" applyFont="1" applyFill="1" applyBorder="1"/>
    <xf numFmtId="0" fontId="2" fillId="3" borderId="11" xfId="0" applyFont="1" applyFill="1" applyBorder="1"/>
    <xf numFmtId="0" fontId="11" fillId="0" borderId="0" xfId="0" applyFont="1"/>
    <xf numFmtId="0" fontId="2" fillId="0" borderId="16" xfId="0" applyFont="1" applyBorder="1" applyAlignment="1">
      <alignment horizontal="center" wrapText="1"/>
    </xf>
    <xf numFmtId="0" fontId="2" fillId="0" borderId="17" xfId="0" applyFont="1" applyBorder="1" applyAlignment="1">
      <alignment horizontal="center" wrapText="1"/>
    </xf>
    <xf numFmtId="0" fontId="2" fillId="2" borderId="17" xfId="0" applyFont="1" applyFill="1" applyBorder="1" applyAlignment="1">
      <alignment horizontal="center" wrapText="1"/>
    </xf>
    <xf numFmtId="0" fontId="2" fillId="0" borderId="18" xfId="0" applyFont="1" applyBorder="1" applyAlignment="1">
      <alignment horizontal="center" wrapText="1"/>
    </xf>
    <xf numFmtId="0" fontId="0" fillId="0" borderId="2" xfId="0" applyBorder="1" applyAlignment="1">
      <alignment wrapText="1"/>
    </xf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12" fillId="0" borderId="16" xfId="0" applyFont="1" applyBorder="1" applyAlignment="1">
      <alignment wrapText="1"/>
    </xf>
    <xf numFmtId="0" fontId="0" fillId="3" borderId="8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2" fillId="2" borderId="16" xfId="0" applyFont="1" applyFill="1" applyBorder="1" applyAlignment="1">
      <alignment horizontal="center" wrapText="1"/>
    </xf>
    <xf numFmtId="0" fontId="2" fillId="2" borderId="18" xfId="0" applyFont="1" applyFill="1" applyBorder="1" applyAlignment="1">
      <alignment horizontal="center" wrapText="1"/>
    </xf>
    <xf numFmtId="0" fontId="0" fillId="2" borderId="6" xfId="0" applyFill="1" applyBorder="1" applyAlignment="1">
      <alignment horizontal="center"/>
    </xf>
    <xf numFmtId="164" fontId="2" fillId="2" borderId="8" xfId="0" applyNumberFormat="1" applyFont="1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164" fontId="2" fillId="2" borderId="10" xfId="0" applyNumberFormat="1" applyFont="1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164" fontId="2" fillId="2" borderId="12" xfId="0" applyNumberFormat="1" applyFont="1" applyFill="1" applyBorder="1" applyAlignment="1">
      <alignment horizontal="center"/>
    </xf>
    <xf numFmtId="164" fontId="0" fillId="3" borderId="19" xfId="0" applyNumberFormat="1" applyFill="1" applyBorder="1" applyAlignment="1">
      <alignment horizontal="center"/>
    </xf>
    <xf numFmtId="164" fontId="0" fillId="3" borderId="20" xfId="0" applyNumberFormat="1" applyFill="1" applyBorder="1" applyAlignment="1">
      <alignment horizontal="center"/>
    </xf>
    <xf numFmtId="164" fontId="0" fillId="3" borderId="21" xfId="0" applyNumberFormat="1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164" fontId="0" fillId="3" borderId="8" xfId="0" applyNumberFormat="1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164" fontId="0" fillId="3" borderId="10" xfId="0" applyNumberFormat="1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164" fontId="0" fillId="3" borderId="12" xfId="0" applyNumberFormat="1" applyFill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1" fillId="0" borderId="14" xfId="0" applyFont="1" applyBorder="1" applyAlignment="1">
      <alignment horizontal="center"/>
    </xf>
    <xf numFmtId="0" fontId="11" fillId="0" borderId="15" xfId="0" applyFont="1" applyBorder="1" applyAlignment="1">
      <alignment horizontal="center"/>
    </xf>
    <xf numFmtId="0" fontId="11" fillId="2" borderId="13" xfId="0" applyFont="1" applyFill="1" applyBorder="1" applyAlignment="1">
      <alignment horizontal="center"/>
    </xf>
    <xf numFmtId="0" fontId="11" fillId="2" borderId="14" xfId="0" applyFont="1" applyFill="1" applyBorder="1" applyAlignment="1">
      <alignment horizontal="center"/>
    </xf>
    <xf numFmtId="0" fontId="11" fillId="2" borderId="15" xfId="0" applyFont="1" applyFill="1" applyBorder="1" applyAlignment="1">
      <alignment horizontal="center"/>
    </xf>
    <xf numFmtId="17" fontId="10" fillId="0" borderId="0" xfId="0" applyNumberFormat="1" applyFont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I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25-40mm Yield t/ha</a:t>
            </a:r>
          </a:p>
        </c:rich>
      </c:tx>
      <c:layout>
        <c:manualLayout>
          <c:xMode val="edge"/>
          <c:yMode val="edge"/>
          <c:x val="0.35464616363012708"/>
          <c:y val="9.399129211383455E-3"/>
        </c:manualLayout>
      </c:layout>
      <c:overlay val="1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Sheet1!$A$5:$A$15</c:f>
              <c:strCache>
                <c:ptCount val="11"/>
                <c:pt idx="0">
                  <c:v>Juliette</c:v>
                </c:pt>
                <c:pt idx="1">
                  <c:v>Bambino</c:v>
                </c:pt>
                <c:pt idx="2">
                  <c:v>Imagine</c:v>
                </c:pt>
                <c:pt idx="3">
                  <c:v>Gwenne</c:v>
                </c:pt>
                <c:pt idx="4">
                  <c:v>Vizelle</c:v>
                </c:pt>
                <c:pt idx="5">
                  <c:v>Jazzy</c:v>
                </c:pt>
                <c:pt idx="6">
                  <c:v>Maris peer</c:v>
                </c:pt>
                <c:pt idx="7">
                  <c:v>Jester</c:v>
                </c:pt>
                <c:pt idx="8">
                  <c:v>Charlotte</c:v>
                </c:pt>
                <c:pt idx="9">
                  <c:v>Gemson</c:v>
                </c:pt>
                <c:pt idx="10">
                  <c:v>Emily</c:v>
                </c:pt>
              </c:strCache>
            </c:strRef>
          </c:cat>
          <c:val>
            <c:numRef>
              <c:f>Sheet1!$J$5:$J$15</c:f>
              <c:numCache>
                <c:formatCode>0.0</c:formatCode>
                <c:ptCount val="11"/>
                <c:pt idx="0">
                  <c:v>22.701149425287355</c:v>
                </c:pt>
                <c:pt idx="1">
                  <c:v>29.310344827586206</c:v>
                </c:pt>
                <c:pt idx="2">
                  <c:v>32.758620689655174</c:v>
                </c:pt>
                <c:pt idx="3">
                  <c:v>36.206896551724135</c:v>
                </c:pt>
                <c:pt idx="4">
                  <c:v>30.459770114942529</c:v>
                </c:pt>
                <c:pt idx="5">
                  <c:v>30.74712643678161</c:v>
                </c:pt>
                <c:pt idx="6">
                  <c:v>24.712643678160919</c:v>
                </c:pt>
                <c:pt idx="7">
                  <c:v>18.103448275862068</c:v>
                </c:pt>
                <c:pt idx="8">
                  <c:v>33.333333333333336</c:v>
                </c:pt>
                <c:pt idx="9">
                  <c:v>20.402298850574713</c:v>
                </c:pt>
                <c:pt idx="10">
                  <c:v>24.425287356321839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7172736"/>
        <c:axId val="77174272"/>
      </c:barChart>
      <c:catAx>
        <c:axId val="77172736"/>
        <c:scaling>
          <c:orientation val="minMax"/>
        </c:scaling>
        <c:delete val="0"/>
        <c:axPos val="b"/>
        <c:majorTickMark val="out"/>
        <c:minorTickMark val="none"/>
        <c:tickLblPos val="nextTo"/>
        <c:crossAx val="77174272"/>
        <c:crosses val="autoZero"/>
        <c:auto val="1"/>
        <c:lblAlgn val="ctr"/>
        <c:lblOffset val="100"/>
        <c:noMultiLvlLbl val="0"/>
      </c:catAx>
      <c:valAx>
        <c:axId val="7717427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t/ha</a:t>
                </a:r>
              </a:p>
            </c:rich>
          </c:tx>
          <c:layout/>
          <c:overlay val="0"/>
        </c:title>
        <c:numFmt formatCode="0.0" sourceLinked="1"/>
        <c:majorTickMark val="out"/>
        <c:minorTickMark val="none"/>
        <c:tickLblPos val="nextTo"/>
        <c:crossAx val="7717273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I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Stem Numbers/ha</a:t>
            </a:r>
          </a:p>
        </c:rich>
      </c:tx>
      <c:layout/>
      <c:overlay val="1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2">
                <a:lumMod val="75000"/>
              </a:schemeClr>
            </a:solidFill>
          </c:spPr>
          <c:invertIfNegative val="0"/>
          <c:cat>
            <c:strRef>
              <c:f>Sheet1!$A$5:$A$15</c:f>
              <c:strCache>
                <c:ptCount val="11"/>
                <c:pt idx="0">
                  <c:v>Juliette</c:v>
                </c:pt>
                <c:pt idx="1">
                  <c:v>Bambino</c:v>
                </c:pt>
                <c:pt idx="2">
                  <c:v>Imagine</c:v>
                </c:pt>
                <c:pt idx="3">
                  <c:v>Gwenne</c:v>
                </c:pt>
                <c:pt idx="4">
                  <c:v>Vizelle</c:v>
                </c:pt>
                <c:pt idx="5">
                  <c:v>Jazzy</c:v>
                </c:pt>
                <c:pt idx="6">
                  <c:v>Maris peer</c:v>
                </c:pt>
                <c:pt idx="7">
                  <c:v>Jester</c:v>
                </c:pt>
                <c:pt idx="8">
                  <c:v>Charlotte</c:v>
                </c:pt>
                <c:pt idx="9">
                  <c:v>Gemson</c:v>
                </c:pt>
                <c:pt idx="10">
                  <c:v>Emily</c:v>
                </c:pt>
              </c:strCache>
            </c:strRef>
          </c:cat>
          <c:val>
            <c:numRef>
              <c:f>Sheet1!$R$5:$R$15</c:f>
              <c:numCache>
                <c:formatCode>0.0</c:formatCode>
                <c:ptCount val="11"/>
                <c:pt idx="0">
                  <c:v>293.10344827586209</c:v>
                </c:pt>
                <c:pt idx="1">
                  <c:v>321.83908045977012</c:v>
                </c:pt>
                <c:pt idx="2">
                  <c:v>545.97701149425291</c:v>
                </c:pt>
                <c:pt idx="3">
                  <c:v>336.20689655172413</c:v>
                </c:pt>
                <c:pt idx="4">
                  <c:v>594.82758620689663</c:v>
                </c:pt>
                <c:pt idx="5">
                  <c:v>451.14942528735634</c:v>
                </c:pt>
                <c:pt idx="6">
                  <c:v>362.06896551724134</c:v>
                </c:pt>
                <c:pt idx="7">
                  <c:v>545.97701149425291</c:v>
                </c:pt>
                <c:pt idx="8">
                  <c:v>715.51724137931035</c:v>
                </c:pt>
                <c:pt idx="9">
                  <c:v>511.4942528735632</c:v>
                </c:pt>
                <c:pt idx="10">
                  <c:v>454.02298850574709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6817920"/>
        <c:axId val="76819456"/>
      </c:barChart>
      <c:catAx>
        <c:axId val="76817920"/>
        <c:scaling>
          <c:orientation val="minMax"/>
        </c:scaling>
        <c:delete val="0"/>
        <c:axPos val="b"/>
        <c:majorTickMark val="out"/>
        <c:minorTickMark val="none"/>
        <c:tickLblPos val="nextTo"/>
        <c:crossAx val="76819456"/>
        <c:crosses val="autoZero"/>
        <c:auto val="1"/>
        <c:lblAlgn val="ctr"/>
        <c:lblOffset val="100"/>
        <c:noMultiLvlLbl val="0"/>
      </c:catAx>
      <c:valAx>
        <c:axId val="7681945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stem/ha '000</a:t>
                </a:r>
              </a:p>
            </c:rich>
          </c:tx>
          <c:layout/>
          <c:overlay val="0"/>
        </c:title>
        <c:numFmt formatCode="0.0" sourceLinked="1"/>
        <c:majorTickMark val="out"/>
        <c:minorTickMark val="none"/>
        <c:tickLblPos val="nextTo"/>
        <c:crossAx val="7681792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308610</xdr:colOff>
      <xdr:row>17</xdr:row>
      <xdr:rowOff>1634</xdr:rowOff>
    </xdr:from>
    <xdr:to>
      <xdr:col>8</xdr:col>
      <xdr:colOff>244929</xdr:colOff>
      <xdr:row>39</xdr:row>
      <xdr:rowOff>47898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16</xdr:row>
      <xdr:rowOff>168186</xdr:rowOff>
    </xdr:from>
    <xdr:to>
      <xdr:col>16</xdr:col>
      <xdr:colOff>421821</xdr:colOff>
      <xdr:row>39</xdr:row>
      <xdr:rowOff>23950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V30"/>
  <sheetViews>
    <sheetView tabSelected="1" zoomScale="70" zoomScaleNormal="7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K8" sqref="K8"/>
    </sheetView>
  </sheetViews>
  <sheetFormatPr defaultRowHeight="14.25" x14ac:dyDescent="0.2"/>
  <cols>
    <col min="1" max="1" width="12.875" customWidth="1"/>
    <col min="2" max="2" width="10.875" customWidth="1"/>
    <col min="20" max="20" width="0" hidden="1" customWidth="1"/>
  </cols>
  <sheetData>
    <row r="1" spans="1:22" ht="18" x14ac:dyDescent="0.25">
      <c r="A1" s="46" t="s">
        <v>15</v>
      </c>
      <c r="B1" s="2"/>
      <c r="F1" s="81">
        <v>42940</v>
      </c>
      <c r="G1" s="81"/>
    </row>
    <row r="2" spans="1:22" ht="15.75" thickBot="1" x14ac:dyDescent="0.3">
      <c r="A2" t="s">
        <v>42</v>
      </c>
      <c r="E2" t="s">
        <v>43</v>
      </c>
    </row>
    <row r="3" spans="1:22" ht="18" x14ac:dyDescent="0.25">
      <c r="A3" s="52"/>
      <c r="B3" s="54"/>
      <c r="C3" s="75" t="s">
        <v>4</v>
      </c>
      <c r="D3" s="76"/>
      <c r="E3" s="76"/>
      <c r="F3" s="77"/>
      <c r="G3" s="78" t="s">
        <v>44</v>
      </c>
      <c r="H3" s="79"/>
      <c r="I3" s="79"/>
      <c r="J3" s="80"/>
      <c r="K3" s="75" t="s">
        <v>34</v>
      </c>
      <c r="L3" s="76"/>
      <c r="M3" s="76"/>
      <c r="N3" s="77"/>
      <c r="O3" s="53"/>
      <c r="P3" s="53"/>
      <c r="Q3" s="53"/>
      <c r="R3" s="53"/>
      <c r="S3" s="54"/>
      <c r="T3" s="3"/>
    </row>
    <row r="4" spans="1:22" s="1" customFormat="1" ht="61.5" thickBot="1" x14ac:dyDescent="0.35">
      <c r="A4" s="55" t="s">
        <v>13</v>
      </c>
      <c r="B4" s="50" t="s">
        <v>35</v>
      </c>
      <c r="C4" s="47" t="s">
        <v>5</v>
      </c>
      <c r="D4" s="48" t="s">
        <v>6</v>
      </c>
      <c r="E4" s="48" t="s">
        <v>7</v>
      </c>
      <c r="F4" s="50" t="s">
        <v>8</v>
      </c>
      <c r="G4" s="58" t="s">
        <v>5</v>
      </c>
      <c r="H4" s="49" t="s">
        <v>6</v>
      </c>
      <c r="I4" s="49" t="s">
        <v>7</v>
      </c>
      <c r="J4" s="59" t="s">
        <v>8</v>
      </c>
      <c r="K4" s="47" t="s">
        <v>5</v>
      </c>
      <c r="L4" s="48" t="s">
        <v>6</v>
      </c>
      <c r="M4" s="48" t="s">
        <v>7</v>
      </c>
      <c r="N4" s="50" t="s">
        <v>8</v>
      </c>
      <c r="O4" s="48" t="s">
        <v>9</v>
      </c>
      <c r="P4" s="48" t="s">
        <v>10</v>
      </c>
      <c r="Q4" s="48" t="s">
        <v>41</v>
      </c>
      <c r="R4" s="48" t="s">
        <v>11</v>
      </c>
      <c r="S4" s="50" t="s">
        <v>12</v>
      </c>
      <c r="T4" s="51" t="s">
        <v>14</v>
      </c>
    </row>
    <row r="5" spans="1:22" ht="35.1" customHeight="1" x14ac:dyDescent="0.25">
      <c r="A5" s="43" t="s">
        <v>36</v>
      </c>
      <c r="B5" s="56">
        <v>9</v>
      </c>
      <c r="C5" s="69">
        <v>58</v>
      </c>
      <c r="D5" s="23">
        <f>C5*(10000/1000)/(1.74*2)</f>
        <v>166.66666666666666</v>
      </c>
      <c r="E5" s="22">
        <v>0.6</v>
      </c>
      <c r="F5" s="70">
        <f>E5*(10000/1000)/(1.74*2)</f>
        <v>1.7241379310344829</v>
      </c>
      <c r="G5" s="60">
        <v>196</v>
      </c>
      <c r="H5" s="19">
        <f>G5*(10000/1000)/(1.74*2)</f>
        <v>563.21839080459768</v>
      </c>
      <c r="I5" s="18">
        <v>7.9</v>
      </c>
      <c r="J5" s="61">
        <f>I5*(10000/1000)/(1.74*2)</f>
        <v>22.701149425287355</v>
      </c>
      <c r="K5" s="69">
        <v>7</v>
      </c>
      <c r="L5" s="23">
        <f>K5*(10000/1000)/(1.74*2)</f>
        <v>20.114942528735632</v>
      </c>
      <c r="M5" s="22">
        <v>0.9</v>
      </c>
      <c r="N5" s="70">
        <f>M5*(10000/1000)/(1.74*2)</f>
        <v>2.5862068965517242</v>
      </c>
      <c r="O5" s="66">
        <f>D5+H5+L5</f>
        <v>749.99999999999989</v>
      </c>
      <c r="P5" s="24">
        <f t="shared" ref="P5:P15" si="0">F5+J5+N5</f>
        <v>27.011494252873561</v>
      </c>
      <c r="Q5" s="24">
        <f>102/(1.74*2)</f>
        <v>29.310344827586206</v>
      </c>
      <c r="R5" s="24">
        <f>Q5*10000/1000</f>
        <v>293.10344827586209</v>
      </c>
      <c r="S5" s="70">
        <f>O5/R5</f>
        <v>2.5588235294117641</v>
      </c>
      <c r="T5" s="16"/>
      <c r="U5" s="1"/>
      <c r="V5" s="1"/>
    </row>
    <row r="6" spans="1:22" ht="35.1" customHeight="1" x14ac:dyDescent="0.25">
      <c r="A6" s="44" t="s">
        <v>16</v>
      </c>
      <c r="B6" s="57">
        <v>6</v>
      </c>
      <c r="C6" s="71">
        <v>64</v>
      </c>
      <c r="D6" s="26">
        <f t="shared" ref="D6:D15" si="1">C6*(10000/1000)/(1.74*2)</f>
        <v>183.90804597701148</v>
      </c>
      <c r="E6" s="25">
        <v>0.6</v>
      </c>
      <c r="F6" s="72">
        <f t="shared" ref="F6:F15" si="2">E6*(10000/1000)/(1.74*2)</f>
        <v>1.7241379310344829</v>
      </c>
      <c r="G6" s="62">
        <v>279</v>
      </c>
      <c r="H6" s="14">
        <f t="shared" ref="H6:H15" si="3">G6*(10000/1000)/(1.74*2)</f>
        <v>801.72413793103453</v>
      </c>
      <c r="I6" s="13">
        <v>10.199999999999999</v>
      </c>
      <c r="J6" s="63">
        <f t="shared" ref="J6:J15" si="4">I6*(10000/1000)/(1.74*2)</f>
        <v>29.310344827586206</v>
      </c>
      <c r="K6" s="71">
        <v>19</v>
      </c>
      <c r="L6" s="26">
        <f t="shared" ref="L6:L15" si="5">K6*(10000/1000)/(1.74*2)</f>
        <v>54.597701149425291</v>
      </c>
      <c r="M6" s="25">
        <v>1.4</v>
      </c>
      <c r="N6" s="72">
        <f t="shared" ref="N6:N15" si="6">M6*(10000/1000)/(1.74*2)</f>
        <v>4.0229885057471266</v>
      </c>
      <c r="O6" s="67">
        <f t="shared" ref="O6:O15" si="7">D6+H6+L6</f>
        <v>1040.2298850574714</v>
      </c>
      <c r="P6" s="27">
        <f t="shared" si="0"/>
        <v>35.05747126436782</v>
      </c>
      <c r="Q6" s="27">
        <f>112/(1.74*2)</f>
        <v>32.183908045977013</v>
      </c>
      <c r="R6" s="27">
        <f t="shared" ref="R6:R15" si="8">Q6*10000/1000</f>
        <v>321.83908045977012</v>
      </c>
      <c r="S6" s="72">
        <f t="shared" ref="S6" si="9">O6/R6</f>
        <v>3.2321428571428577</v>
      </c>
      <c r="T6" s="16"/>
      <c r="U6" s="1"/>
      <c r="V6" s="1"/>
    </row>
    <row r="7" spans="1:22" ht="35.1" customHeight="1" x14ac:dyDescent="0.25">
      <c r="A7" s="44" t="s">
        <v>3</v>
      </c>
      <c r="B7" s="57">
        <v>6</v>
      </c>
      <c r="C7" s="71">
        <v>97</v>
      </c>
      <c r="D7" s="26">
        <f t="shared" si="1"/>
        <v>278.73563218390802</v>
      </c>
      <c r="E7" s="25">
        <v>0.7</v>
      </c>
      <c r="F7" s="72">
        <f t="shared" si="2"/>
        <v>2.0114942528735633</v>
      </c>
      <c r="G7" s="62">
        <v>355</v>
      </c>
      <c r="H7" s="14">
        <f t="shared" si="3"/>
        <v>1020.1149425287356</v>
      </c>
      <c r="I7" s="13">
        <v>11.4</v>
      </c>
      <c r="J7" s="63">
        <f t="shared" si="4"/>
        <v>32.758620689655174</v>
      </c>
      <c r="K7" s="71">
        <v>5</v>
      </c>
      <c r="L7" s="26">
        <f t="shared" si="5"/>
        <v>14.367816091954023</v>
      </c>
      <c r="M7" s="25">
        <v>0.7</v>
      </c>
      <c r="N7" s="72">
        <f t="shared" si="6"/>
        <v>2.0114942528735633</v>
      </c>
      <c r="O7" s="67">
        <f t="shared" si="7"/>
        <v>1313.2183908045977</v>
      </c>
      <c r="P7" s="27">
        <f t="shared" si="0"/>
        <v>36.781609195402297</v>
      </c>
      <c r="Q7" s="27">
        <f>190/(1.74*2)</f>
        <v>54.597701149425291</v>
      </c>
      <c r="R7" s="27">
        <f t="shared" si="8"/>
        <v>545.97701149425291</v>
      </c>
      <c r="S7" s="72">
        <f t="shared" ref="S7:S15" si="10">O7/R7</f>
        <v>2.4052631578947365</v>
      </c>
      <c r="T7" s="16"/>
      <c r="U7" s="1"/>
      <c r="V7" s="1"/>
    </row>
    <row r="8" spans="1:22" ht="35.1" customHeight="1" x14ac:dyDescent="0.25">
      <c r="A8" s="44" t="s">
        <v>37</v>
      </c>
      <c r="B8" s="57">
        <v>6</v>
      </c>
      <c r="C8" s="71">
        <v>71</v>
      </c>
      <c r="D8" s="26">
        <f t="shared" si="1"/>
        <v>204.02298850574712</v>
      </c>
      <c r="E8" s="25">
        <v>0.75</v>
      </c>
      <c r="F8" s="72">
        <f t="shared" si="2"/>
        <v>2.1551724137931036</v>
      </c>
      <c r="G8" s="62">
        <v>319</v>
      </c>
      <c r="H8" s="14">
        <f t="shared" si="3"/>
        <v>916.66666666666663</v>
      </c>
      <c r="I8" s="13">
        <v>12.6</v>
      </c>
      <c r="J8" s="63">
        <f t="shared" si="4"/>
        <v>36.206896551724135</v>
      </c>
      <c r="K8" s="71">
        <v>1</v>
      </c>
      <c r="L8" s="26">
        <f t="shared" si="5"/>
        <v>2.8735632183908044</v>
      </c>
      <c r="M8" s="25">
        <v>0.2</v>
      </c>
      <c r="N8" s="72">
        <f t="shared" si="6"/>
        <v>0.57471264367816088</v>
      </c>
      <c r="O8" s="67">
        <f t="shared" si="7"/>
        <v>1123.5632183908044</v>
      </c>
      <c r="P8" s="27">
        <f t="shared" si="0"/>
        <v>38.9367816091954</v>
      </c>
      <c r="Q8" s="27">
        <f>117/(1.74*2)</f>
        <v>33.620689655172413</v>
      </c>
      <c r="R8" s="27">
        <f t="shared" si="8"/>
        <v>336.20689655172413</v>
      </c>
      <c r="S8" s="72">
        <f t="shared" si="10"/>
        <v>3.3418803418803416</v>
      </c>
      <c r="T8" s="16"/>
      <c r="U8" s="1"/>
      <c r="V8" s="1"/>
    </row>
    <row r="9" spans="1:22" ht="35.1" customHeight="1" x14ac:dyDescent="0.25">
      <c r="A9" s="44" t="s">
        <v>17</v>
      </c>
      <c r="B9" s="57">
        <v>5</v>
      </c>
      <c r="C9" s="71">
        <v>260</v>
      </c>
      <c r="D9" s="26">
        <f t="shared" si="1"/>
        <v>747.12643678160919</v>
      </c>
      <c r="E9" s="25">
        <v>2.1</v>
      </c>
      <c r="F9" s="72">
        <f t="shared" si="2"/>
        <v>6.0344827586206895</v>
      </c>
      <c r="G9" s="62">
        <v>418</v>
      </c>
      <c r="H9" s="14">
        <f t="shared" si="3"/>
        <v>1201.1494252873563</v>
      </c>
      <c r="I9" s="13">
        <v>10.6</v>
      </c>
      <c r="J9" s="63">
        <f t="shared" si="4"/>
        <v>30.459770114942529</v>
      </c>
      <c r="K9" s="71">
        <v>0</v>
      </c>
      <c r="L9" s="26">
        <f t="shared" si="5"/>
        <v>0</v>
      </c>
      <c r="M9" s="25">
        <v>0</v>
      </c>
      <c r="N9" s="72">
        <f t="shared" si="6"/>
        <v>0</v>
      </c>
      <c r="O9" s="67">
        <f t="shared" si="7"/>
        <v>1948.2758620689656</v>
      </c>
      <c r="P9" s="27">
        <f t="shared" si="0"/>
        <v>36.494252873563219</v>
      </c>
      <c r="Q9" s="27">
        <f>207/(1.74*2)</f>
        <v>59.482758620689658</v>
      </c>
      <c r="R9" s="27">
        <f t="shared" si="8"/>
        <v>594.82758620689663</v>
      </c>
      <c r="S9" s="72">
        <f t="shared" si="10"/>
        <v>3.2753623188405796</v>
      </c>
      <c r="T9" s="15"/>
      <c r="U9" s="1"/>
      <c r="V9" s="1"/>
    </row>
    <row r="10" spans="1:22" ht="35.1" customHeight="1" x14ac:dyDescent="0.25">
      <c r="A10" s="44" t="s">
        <v>0</v>
      </c>
      <c r="B10" s="57">
        <v>7</v>
      </c>
      <c r="C10" s="71">
        <v>108</v>
      </c>
      <c r="D10" s="26">
        <f t="shared" si="1"/>
        <v>310.34482758620692</v>
      </c>
      <c r="E10" s="25">
        <v>1.1000000000000001</v>
      </c>
      <c r="F10" s="72">
        <f t="shared" si="2"/>
        <v>3.1609195402298851</v>
      </c>
      <c r="G10" s="62">
        <v>272</v>
      </c>
      <c r="H10" s="14">
        <f t="shared" si="3"/>
        <v>781.60919540229884</v>
      </c>
      <c r="I10" s="13">
        <v>10.7</v>
      </c>
      <c r="J10" s="63">
        <f t="shared" si="4"/>
        <v>30.74712643678161</v>
      </c>
      <c r="K10" s="71">
        <v>1</v>
      </c>
      <c r="L10" s="26">
        <f t="shared" si="5"/>
        <v>2.8735632183908044</v>
      </c>
      <c r="M10" s="25">
        <v>0.2</v>
      </c>
      <c r="N10" s="72">
        <f t="shared" si="6"/>
        <v>0.57471264367816088</v>
      </c>
      <c r="O10" s="67">
        <f t="shared" si="7"/>
        <v>1094.8275862068965</v>
      </c>
      <c r="P10" s="27">
        <f t="shared" si="0"/>
        <v>34.482758620689658</v>
      </c>
      <c r="Q10" s="27">
        <f>157/(1.74*2)</f>
        <v>45.114942528735632</v>
      </c>
      <c r="R10" s="27">
        <f t="shared" si="8"/>
        <v>451.14942528735634</v>
      </c>
      <c r="S10" s="72">
        <f t="shared" si="10"/>
        <v>2.4267515923566876</v>
      </c>
      <c r="T10" s="16"/>
      <c r="U10" s="1"/>
      <c r="V10" s="1"/>
    </row>
    <row r="11" spans="1:22" ht="35.1" customHeight="1" x14ac:dyDescent="0.25">
      <c r="A11" s="44" t="s">
        <v>38</v>
      </c>
      <c r="B11" s="57">
        <v>6</v>
      </c>
      <c r="C11" s="71">
        <v>87</v>
      </c>
      <c r="D11" s="26">
        <f t="shared" si="1"/>
        <v>250</v>
      </c>
      <c r="E11" s="25">
        <v>0.7</v>
      </c>
      <c r="F11" s="72">
        <f t="shared" si="2"/>
        <v>2.0114942528735633</v>
      </c>
      <c r="G11" s="62">
        <v>268</v>
      </c>
      <c r="H11" s="14">
        <f t="shared" si="3"/>
        <v>770.11494252873558</v>
      </c>
      <c r="I11" s="13">
        <v>8.6</v>
      </c>
      <c r="J11" s="63">
        <f t="shared" si="4"/>
        <v>24.712643678160919</v>
      </c>
      <c r="K11" s="71">
        <v>12</v>
      </c>
      <c r="L11" s="26">
        <f t="shared" si="5"/>
        <v>34.482758620689658</v>
      </c>
      <c r="M11" s="25">
        <v>1.2</v>
      </c>
      <c r="N11" s="72">
        <f t="shared" si="6"/>
        <v>3.4482758620689657</v>
      </c>
      <c r="O11" s="67">
        <f t="shared" si="7"/>
        <v>1054.5977011494253</v>
      </c>
      <c r="P11" s="27">
        <f t="shared" si="0"/>
        <v>30.172413793103448</v>
      </c>
      <c r="Q11" s="27">
        <f>126/(1.74*2)</f>
        <v>36.206896551724135</v>
      </c>
      <c r="R11" s="27">
        <f t="shared" si="8"/>
        <v>362.06896551724134</v>
      </c>
      <c r="S11" s="72">
        <f t="shared" si="10"/>
        <v>2.912698412698413</v>
      </c>
      <c r="T11" s="16"/>
      <c r="U11" s="1"/>
      <c r="V11" s="1"/>
    </row>
    <row r="12" spans="1:22" ht="35.1" customHeight="1" x14ac:dyDescent="0.25">
      <c r="A12" s="44" t="s">
        <v>2</v>
      </c>
      <c r="B12" s="57">
        <v>7</v>
      </c>
      <c r="C12" s="71">
        <v>144</v>
      </c>
      <c r="D12" s="26">
        <f t="shared" si="1"/>
        <v>413.79310344827587</v>
      </c>
      <c r="E12" s="25">
        <v>1.1000000000000001</v>
      </c>
      <c r="F12" s="72">
        <f t="shared" si="2"/>
        <v>3.1609195402298851</v>
      </c>
      <c r="G12" s="62">
        <v>298</v>
      </c>
      <c r="H12" s="14">
        <f t="shared" si="3"/>
        <v>856.32183908045977</v>
      </c>
      <c r="I12" s="13">
        <v>6.3</v>
      </c>
      <c r="J12" s="63">
        <f t="shared" si="4"/>
        <v>18.103448275862068</v>
      </c>
      <c r="K12" s="71">
        <v>7</v>
      </c>
      <c r="L12" s="26">
        <f t="shared" si="5"/>
        <v>20.114942528735632</v>
      </c>
      <c r="M12" s="25">
        <v>0.7</v>
      </c>
      <c r="N12" s="72">
        <f t="shared" si="6"/>
        <v>2.0114942528735633</v>
      </c>
      <c r="O12" s="67">
        <f t="shared" si="7"/>
        <v>1290.2298850574712</v>
      </c>
      <c r="P12" s="27">
        <f t="shared" si="0"/>
        <v>23.275862068965516</v>
      </c>
      <c r="Q12" s="27">
        <f>190/(1.74*2)</f>
        <v>54.597701149425291</v>
      </c>
      <c r="R12" s="27">
        <f t="shared" si="8"/>
        <v>545.97701149425291</v>
      </c>
      <c r="S12" s="72">
        <f t="shared" si="10"/>
        <v>2.3631578947368417</v>
      </c>
      <c r="T12" s="17"/>
      <c r="U12" s="1"/>
      <c r="V12" s="1"/>
    </row>
    <row r="13" spans="1:22" ht="35.1" customHeight="1" x14ac:dyDescent="0.25">
      <c r="A13" s="44" t="s">
        <v>1</v>
      </c>
      <c r="B13" s="57">
        <v>6</v>
      </c>
      <c r="C13" s="71">
        <v>79</v>
      </c>
      <c r="D13" s="26">
        <f t="shared" si="1"/>
        <v>227.01149425287358</v>
      </c>
      <c r="E13" s="25">
        <v>0.7</v>
      </c>
      <c r="F13" s="72">
        <f t="shared" si="2"/>
        <v>2.0114942528735633</v>
      </c>
      <c r="G13" s="62">
        <v>272</v>
      </c>
      <c r="H13" s="14">
        <f t="shared" si="3"/>
        <v>781.60919540229884</v>
      </c>
      <c r="I13" s="13">
        <v>11.6</v>
      </c>
      <c r="J13" s="63">
        <f t="shared" si="4"/>
        <v>33.333333333333336</v>
      </c>
      <c r="K13" s="71">
        <v>12</v>
      </c>
      <c r="L13" s="26">
        <f t="shared" si="5"/>
        <v>34.482758620689658</v>
      </c>
      <c r="M13" s="25">
        <v>1.2</v>
      </c>
      <c r="N13" s="72">
        <f t="shared" si="6"/>
        <v>3.4482758620689657</v>
      </c>
      <c r="O13" s="67">
        <f t="shared" si="7"/>
        <v>1043.1034482758621</v>
      </c>
      <c r="P13" s="27">
        <f t="shared" si="0"/>
        <v>38.793103448275865</v>
      </c>
      <c r="Q13" s="27">
        <f>249/(1.74*2)</f>
        <v>71.551724137931032</v>
      </c>
      <c r="R13" s="27">
        <f t="shared" si="8"/>
        <v>715.51724137931035</v>
      </c>
      <c r="S13" s="72">
        <f t="shared" si="10"/>
        <v>1.4578313253012047</v>
      </c>
      <c r="T13" s="5"/>
      <c r="U13" s="1"/>
      <c r="V13" s="1"/>
    </row>
    <row r="14" spans="1:22" ht="35.1" customHeight="1" x14ac:dyDescent="0.25">
      <c r="A14" s="44" t="s">
        <v>39</v>
      </c>
      <c r="B14" s="57">
        <v>6</v>
      </c>
      <c r="C14" s="71">
        <v>104</v>
      </c>
      <c r="D14" s="26">
        <f t="shared" si="1"/>
        <v>298.85057471264366</v>
      </c>
      <c r="E14" s="25">
        <v>0.6</v>
      </c>
      <c r="F14" s="72">
        <f t="shared" si="2"/>
        <v>1.7241379310344829</v>
      </c>
      <c r="G14" s="62">
        <v>275</v>
      </c>
      <c r="H14" s="14">
        <f t="shared" si="3"/>
        <v>790.22988505747128</v>
      </c>
      <c r="I14" s="13">
        <v>7.1</v>
      </c>
      <c r="J14" s="63">
        <f t="shared" si="4"/>
        <v>20.402298850574713</v>
      </c>
      <c r="K14" s="71">
        <v>6</v>
      </c>
      <c r="L14" s="26">
        <f t="shared" si="5"/>
        <v>17.241379310344829</v>
      </c>
      <c r="M14" s="25">
        <v>0.4</v>
      </c>
      <c r="N14" s="72">
        <f t="shared" si="6"/>
        <v>1.1494252873563218</v>
      </c>
      <c r="O14" s="67">
        <f t="shared" si="7"/>
        <v>1106.3218390804598</v>
      </c>
      <c r="P14" s="27">
        <f t="shared" si="0"/>
        <v>23.27586206896552</v>
      </c>
      <c r="Q14" s="27">
        <f>178/(1.74*2)</f>
        <v>51.149425287356323</v>
      </c>
      <c r="R14" s="27">
        <f t="shared" si="8"/>
        <v>511.4942528735632</v>
      </c>
      <c r="S14" s="72">
        <f t="shared" si="10"/>
        <v>2.1629213483146068</v>
      </c>
      <c r="T14" s="5"/>
      <c r="U14" s="1"/>
      <c r="V14" s="1"/>
    </row>
    <row r="15" spans="1:22" ht="35.1" customHeight="1" thickBot="1" x14ac:dyDescent="0.3">
      <c r="A15" s="45" t="s">
        <v>40</v>
      </c>
      <c r="B15" s="42">
        <v>6</v>
      </c>
      <c r="C15" s="73">
        <v>76</v>
      </c>
      <c r="D15" s="29">
        <f t="shared" si="1"/>
        <v>218.39080459770116</v>
      </c>
      <c r="E15" s="28">
        <v>0.6</v>
      </c>
      <c r="F15" s="74">
        <f t="shared" si="2"/>
        <v>1.7241379310344829</v>
      </c>
      <c r="G15" s="64">
        <v>259</v>
      </c>
      <c r="H15" s="21">
        <f t="shared" si="3"/>
        <v>744.25287356321837</v>
      </c>
      <c r="I15" s="20">
        <v>8.5</v>
      </c>
      <c r="J15" s="65">
        <f t="shared" si="4"/>
        <v>24.425287356321839</v>
      </c>
      <c r="K15" s="73">
        <v>9</v>
      </c>
      <c r="L15" s="29">
        <f t="shared" si="5"/>
        <v>25.862068965517242</v>
      </c>
      <c r="M15" s="28">
        <v>0.7</v>
      </c>
      <c r="N15" s="74">
        <f t="shared" si="6"/>
        <v>2.0114942528735633</v>
      </c>
      <c r="O15" s="68">
        <f t="shared" si="7"/>
        <v>988.50574712643675</v>
      </c>
      <c r="P15" s="30">
        <f t="shared" si="0"/>
        <v>28.160919540229887</v>
      </c>
      <c r="Q15" s="30">
        <f>158/(1.74*2)</f>
        <v>45.402298850574709</v>
      </c>
      <c r="R15" s="30">
        <f t="shared" si="8"/>
        <v>454.02298850574709</v>
      </c>
      <c r="S15" s="74">
        <f t="shared" si="10"/>
        <v>2.1772151898734178</v>
      </c>
      <c r="T15" s="5"/>
      <c r="U15" s="1"/>
      <c r="V15" s="1"/>
    </row>
    <row r="16" spans="1:22" ht="15" x14ac:dyDescent="0.2">
      <c r="T16" s="5"/>
      <c r="U16" s="1"/>
      <c r="V16" s="1"/>
    </row>
    <row r="17" spans="1:22" ht="15" x14ac:dyDescent="0.2">
      <c r="T17" s="5"/>
      <c r="U17" s="1"/>
      <c r="V17" s="1"/>
    </row>
    <row r="18" spans="1:22" ht="15" x14ac:dyDescent="0.2">
      <c r="T18" s="5"/>
      <c r="U18" s="1"/>
      <c r="V18" s="1"/>
    </row>
    <row r="19" spans="1:22" ht="15" x14ac:dyDescent="0.25">
      <c r="A19" s="31"/>
      <c r="B19" s="31"/>
      <c r="C19" s="32"/>
      <c r="D19" s="33"/>
      <c r="E19" s="32"/>
      <c r="F19" s="34"/>
      <c r="G19" s="39"/>
      <c r="H19" s="40"/>
      <c r="I19" s="39"/>
      <c r="J19" s="41"/>
      <c r="K19" s="32"/>
      <c r="L19" s="34"/>
      <c r="M19" s="32"/>
      <c r="N19" s="34"/>
      <c r="O19" s="34"/>
      <c r="P19" s="35"/>
      <c r="Q19" s="32"/>
      <c r="R19" s="34"/>
      <c r="S19" s="35"/>
      <c r="T19" s="16"/>
      <c r="U19" s="1"/>
      <c r="V19" s="1"/>
    </row>
    <row r="20" spans="1:22" ht="15" x14ac:dyDescent="0.25">
      <c r="A20" s="31"/>
      <c r="B20" s="31"/>
      <c r="C20" s="32"/>
      <c r="D20" s="33"/>
      <c r="E20" s="32"/>
      <c r="F20" s="34"/>
      <c r="G20" s="39"/>
      <c r="H20" s="40"/>
      <c r="I20" s="39"/>
      <c r="J20" s="41"/>
      <c r="K20" s="32"/>
      <c r="L20" s="34"/>
      <c r="M20" s="32"/>
      <c r="N20" s="34"/>
      <c r="O20" s="34"/>
      <c r="P20" s="35"/>
      <c r="Q20" s="32"/>
      <c r="R20" s="34"/>
      <c r="S20" s="35"/>
      <c r="T20" s="16"/>
      <c r="V20" s="4"/>
    </row>
    <row r="21" spans="1:22" ht="15" x14ac:dyDescent="0.25">
      <c r="A21" s="31"/>
      <c r="B21" s="31"/>
      <c r="C21" s="32"/>
      <c r="D21" s="33"/>
      <c r="E21" s="32"/>
      <c r="F21" s="34"/>
      <c r="G21" s="39"/>
      <c r="H21" s="40"/>
      <c r="I21" s="39"/>
      <c r="J21" s="41"/>
      <c r="K21" s="32"/>
      <c r="L21" s="34"/>
      <c r="M21" s="32"/>
      <c r="N21" s="34"/>
      <c r="O21" s="34"/>
      <c r="P21" s="35"/>
      <c r="Q21" s="32"/>
      <c r="R21" s="34"/>
      <c r="S21" s="35"/>
      <c r="T21" s="16"/>
      <c r="V21" s="4"/>
    </row>
    <row r="22" spans="1:22" ht="15" hidden="1" x14ac:dyDescent="0.25">
      <c r="A22" s="36"/>
      <c r="B22" s="37"/>
      <c r="C22" s="32"/>
      <c r="D22" s="33"/>
      <c r="E22" s="32"/>
      <c r="F22" s="34"/>
      <c r="G22" s="39"/>
      <c r="H22" s="40"/>
      <c r="I22" s="39"/>
      <c r="J22" s="41"/>
      <c r="K22" s="32"/>
      <c r="L22" s="34"/>
      <c r="M22" s="32"/>
      <c r="N22" s="34"/>
      <c r="O22" s="34"/>
      <c r="P22" s="35"/>
      <c r="Q22" s="32"/>
      <c r="R22" s="34"/>
      <c r="S22" s="35"/>
    </row>
    <row r="23" spans="1:22" ht="15" hidden="1" x14ac:dyDescent="0.25">
      <c r="A23" s="31"/>
      <c r="B23" s="38"/>
      <c r="C23" s="32"/>
      <c r="D23" s="33"/>
      <c r="E23" s="32"/>
      <c r="F23" s="34"/>
      <c r="G23" s="39"/>
      <c r="H23" s="40"/>
      <c r="I23" s="39"/>
      <c r="J23" s="41"/>
      <c r="K23" s="32"/>
      <c r="L23" s="34"/>
      <c r="M23" s="32"/>
      <c r="N23" s="34"/>
      <c r="O23" s="34"/>
      <c r="P23" s="35"/>
      <c r="Q23" s="32"/>
      <c r="R23" s="34"/>
      <c r="S23" s="35"/>
    </row>
    <row r="24" spans="1:22" ht="15" hidden="1" x14ac:dyDescent="0.25">
      <c r="A24" s="31"/>
      <c r="B24" s="38"/>
      <c r="C24" s="32"/>
      <c r="D24" s="33"/>
      <c r="E24" s="32"/>
      <c r="F24" s="34"/>
      <c r="G24" s="39"/>
      <c r="H24" s="40"/>
      <c r="I24" s="39"/>
      <c r="J24" s="41"/>
      <c r="K24" s="32"/>
      <c r="L24" s="34"/>
      <c r="M24" s="32"/>
      <c r="N24" s="34"/>
      <c r="O24" s="34"/>
      <c r="P24" s="35"/>
      <c r="Q24" s="32"/>
      <c r="R24" s="34"/>
      <c r="S24" s="35"/>
    </row>
    <row r="25" spans="1:22" ht="15" hidden="1" x14ac:dyDescent="0.25">
      <c r="A25" s="31"/>
      <c r="B25" s="38"/>
      <c r="C25" s="32"/>
      <c r="D25" s="33"/>
      <c r="E25" s="32"/>
      <c r="F25" s="34"/>
      <c r="G25" s="39"/>
      <c r="H25" s="40"/>
      <c r="I25" s="39"/>
      <c r="J25" s="41"/>
      <c r="K25" s="32"/>
      <c r="L25" s="34"/>
      <c r="M25" s="32"/>
      <c r="N25" s="34"/>
      <c r="O25" s="34"/>
      <c r="P25" s="35"/>
      <c r="Q25" s="32"/>
      <c r="R25" s="34"/>
      <c r="S25" s="35"/>
    </row>
    <row r="26" spans="1:22" ht="15" hidden="1" x14ac:dyDescent="0.25">
      <c r="A26" s="31"/>
      <c r="B26" s="38"/>
      <c r="C26" s="32"/>
      <c r="D26" s="33"/>
      <c r="E26" s="32"/>
      <c r="F26" s="34"/>
      <c r="G26" s="39"/>
      <c r="H26" s="40"/>
      <c r="I26" s="39"/>
      <c r="J26" s="41"/>
      <c r="K26" s="32"/>
      <c r="L26" s="34"/>
      <c r="M26" s="32"/>
      <c r="N26" s="34"/>
      <c r="O26" s="34"/>
      <c r="P26" s="35"/>
      <c r="Q26" s="32"/>
      <c r="R26" s="34"/>
      <c r="S26" s="35"/>
    </row>
    <row r="27" spans="1:22" ht="15" hidden="1" x14ac:dyDescent="0.25">
      <c r="A27" s="31"/>
      <c r="B27" s="38"/>
      <c r="C27" s="32"/>
      <c r="D27" s="33"/>
      <c r="E27" s="32"/>
      <c r="F27" s="34"/>
      <c r="G27" s="39"/>
      <c r="H27" s="40"/>
      <c r="I27" s="39"/>
      <c r="J27" s="41"/>
      <c r="K27" s="32"/>
      <c r="L27" s="34"/>
      <c r="M27" s="32"/>
      <c r="N27" s="34"/>
      <c r="O27" s="34"/>
      <c r="P27" s="35"/>
      <c r="Q27" s="32"/>
      <c r="R27" s="34"/>
      <c r="S27" s="35"/>
    </row>
    <row r="28" spans="1:22" ht="15" hidden="1" x14ac:dyDescent="0.25">
      <c r="A28" s="31"/>
      <c r="B28" s="31"/>
      <c r="C28" s="32"/>
      <c r="D28" s="33"/>
      <c r="E28" s="32"/>
      <c r="F28" s="34"/>
      <c r="G28" s="39"/>
      <c r="H28" s="40"/>
      <c r="I28" s="39"/>
      <c r="J28" s="41"/>
      <c r="K28" s="32"/>
      <c r="L28" s="34"/>
      <c r="M28" s="32"/>
      <c r="N28" s="34"/>
      <c r="O28" s="34"/>
      <c r="P28" s="35"/>
      <c r="Q28" s="32"/>
      <c r="R28" s="34"/>
      <c r="S28" s="35"/>
    </row>
    <row r="29" spans="1:22" ht="15" x14ac:dyDescent="0.25">
      <c r="A29" s="31"/>
      <c r="B29" s="31"/>
      <c r="C29" s="32"/>
      <c r="D29" s="33"/>
      <c r="E29" s="32"/>
      <c r="F29" s="34"/>
      <c r="G29" s="39"/>
      <c r="H29" s="40"/>
      <c r="I29" s="39"/>
      <c r="J29" s="41"/>
      <c r="K29" s="32"/>
      <c r="L29" s="34"/>
      <c r="M29" s="32"/>
      <c r="N29" s="34"/>
      <c r="O29" s="34"/>
      <c r="P29" s="35"/>
      <c r="Q29" s="32"/>
      <c r="R29" s="34"/>
      <c r="S29" s="35"/>
    </row>
    <row r="30" spans="1:22" x14ac:dyDescent="0.2">
      <c r="A30" s="31"/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</row>
  </sheetData>
  <mergeCells count="4">
    <mergeCell ref="C3:F3"/>
    <mergeCell ref="G3:J3"/>
    <mergeCell ref="K3:N3"/>
    <mergeCell ref="F1:G1"/>
  </mergeCells>
  <pageMargins left="0.7" right="0.7" top="0.75" bottom="0.75" header="0.3" footer="0.3"/>
  <pageSetup paperSize="8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workbookViewId="0">
      <selection activeCell="L15" sqref="L15"/>
    </sheetView>
  </sheetViews>
  <sheetFormatPr defaultRowHeight="14.25" x14ac:dyDescent="0.2"/>
  <cols>
    <col min="3" max="3" width="10.75" customWidth="1"/>
    <col min="5" max="5" width="9.875" customWidth="1"/>
    <col min="7" max="7" width="9.75" customWidth="1"/>
    <col min="9" max="9" width="9.875" customWidth="1"/>
  </cols>
  <sheetData>
    <row r="1" spans="1:13" ht="15" x14ac:dyDescent="0.2">
      <c r="A1" s="6" t="s">
        <v>18</v>
      </c>
      <c r="B1" s="7" t="s">
        <v>33</v>
      </c>
      <c r="C1" s="7"/>
      <c r="D1" s="7"/>
      <c r="E1" s="7"/>
      <c r="F1" s="7"/>
      <c r="G1" s="7"/>
      <c r="H1" s="7"/>
      <c r="I1" s="7"/>
      <c r="J1" s="7"/>
    </row>
    <row r="2" spans="1:13" ht="15" x14ac:dyDescent="0.2">
      <c r="A2" s="6" t="s">
        <v>19</v>
      </c>
      <c r="B2" s="7"/>
      <c r="C2" s="8">
        <v>42558</v>
      </c>
      <c r="D2" s="7"/>
      <c r="E2" s="8">
        <v>42558</v>
      </c>
      <c r="F2" s="7"/>
      <c r="G2" s="8">
        <v>42564</v>
      </c>
      <c r="H2" s="7"/>
      <c r="I2" s="8">
        <v>42564</v>
      </c>
      <c r="J2" s="7"/>
    </row>
    <row r="3" spans="1:13" ht="15" x14ac:dyDescent="0.2">
      <c r="A3" s="6" t="s">
        <v>13</v>
      </c>
      <c r="B3" s="7"/>
      <c r="C3" s="9" t="s">
        <v>20</v>
      </c>
      <c r="D3" s="7"/>
      <c r="E3" s="9" t="s">
        <v>21</v>
      </c>
      <c r="F3" s="7"/>
      <c r="G3" s="9" t="s">
        <v>20</v>
      </c>
      <c r="H3" s="7"/>
      <c r="I3" s="9" t="s">
        <v>21</v>
      </c>
      <c r="J3" s="7"/>
      <c r="K3" t="s">
        <v>32</v>
      </c>
    </row>
    <row r="4" spans="1:13" x14ac:dyDescent="0.2">
      <c r="A4" s="7"/>
      <c r="B4" s="7"/>
      <c r="C4" s="7"/>
      <c r="D4" s="7"/>
      <c r="E4" s="7"/>
      <c r="F4" s="7"/>
      <c r="G4" s="7"/>
      <c r="H4" s="7"/>
      <c r="I4" s="7"/>
      <c r="J4" s="7"/>
    </row>
    <row r="5" spans="1:13" ht="15" x14ac:dyDescent="0.2">
      <c r="A5" s="6" t="s">
        <v>22</v>
      </c>
      <c r="B5" s="7"/>
      <c r="C5" s="10">
        <v>7.13</v>
      </c>
      <c r="D5" s="7"/>
      <c r="E5" s="10">
        <v>8.84</v>
      </c>
      <c r="F5" s="7"/>
      <c r="G5" s="10">
        <v>12.38</v>
      </c>
      <c r="H5" s="7"/>
      <c r="I5" s="10">
        <v>11.16</v>
      </c>
      <c r="J5" s="7"/>
      <c r="K5">
        <f>(G5+I5)/2</f>
        <v>11.77</v>
      </c>
    </row>
    <row r="6" spans="1:13" ht="15" x14ac:dyDescent="0.2">
      <c r="A6" s="6" t="s">
        <v>23</v>
      </c>
      <c r="B6" s="7"/>
      <c r="C6" s="11">
        <v>12</v>
      </c>
      <c r="D6" s="7"/>
      <c r="E6" s="11">
        <v>14</v>
      </c>
      <c r="F6" s="7"/>
      <c r="G6" s="7"/>
      <c r="H6" s="7"/>
      <c r="I6" s="7"/>
      <c r="J6" s="7"/>
    </row>
    <row r="7" spans="1:13" ht="15" x14ac:dyDescent="0.2">
      <c r="A7" s="6" t="s">
        <v>24</v>
      </c>
      <c r="B7" s="7"/>
      <c r="C7" s="11">
        <v>52</v>
      </c>
      <c r="D7" s="10">
        <v>4.33</v>
      </c>
      <c r="E7" s="11">
        <v>61</v>
      </c>
      <c r="F7" s="10">
        <v>4.3600000000000003</v>
      </c>
      <c r="G7" s="7"/>
      <c r="H7" s="7"/>
      <c r="I7" s="7"/>
      <c r="J7" s="7"/>
    </row>
    <row r="8" spans="1:13" ht="15" x14ac:dyDescent="0.2">
      <c r="A8" s="6" t="s">
        <v>25</v>
      </c>
      <c r="B8" s="7"/>
      <c r="C8" s="11">
        <v>3.17</v>
      </c>
      <c r="D8" s="7"/>
      <c r="E8" s="11">
        <v>3.93</v>
      </c>
      <c r="F8" s="7"/>
      <c r="G8" s="11">
        <v>5.5</v>
      </c>
      <c r="H8" s="7"/>
      <c r="I8" s="11">
        <v>4.96</v>
      </c>
      <c r="J8" s="7"/>
      <c r="K8">
        <f t="shared" ref="K8:K13" si="0">(G8+I8)/2</f>
        <v>5.23</v>
      </c>
    </row>
    <row r="9" spans="1:13" ht="15" x14ac:dyDescent="0.2">
      <c r="A9" s="7"/>
      <c r="B9" s="7"/>
      <c r="C9" s="7"/>
      <c r="D9" s="10" t="s">
        <v>26</v>
      </c>
      <c r="E9" s="7"/>
      <c r="F9" s="10" t="s">
        <v>26</v>
      </c>
      <c r="G9" s="7"/>
      <c r="H9" s="10" t="s">
        <v>26</v>
      </c>
      <c r="I9" s="7"/>
      <c r="J9" s="10" t="s">
        <v>26</v>
      </c>
    </row>
    <row r="10" spans="1:13" ht="15" x14ac:dyDescent="0.2">
      <c r="A10" s="6" t="s">
        <v>27</v>
      </c>
      <c r="B10" s="7"/>
      <c r="C10" s="11">
        <v>38</v>
      </c>
      <c r="D10" s="10">
        <v>23</v>
      </c>
      <c r="E10" s="11">
        <v>38</v>
      </c>
      <c r="F10" s="10">
        <v>21</v>
      </c>
      <c r="G10" s="11">
        <v>12</v>
      </c>
      <c r="H10" s="10">
        <v>8</v>
      </c>
      <c r="I10" s="11">
        <v>25</v>
      </c>
      <c r="J10" s="10">
        <v>14</v>
      </c>
      <c r="K10">
        <f t="shared" si="0"/>
        <v>18.5</v>
      </c>
      <c r="L10">
        <f>K10*4</f>
        <v>74</v>
      </c>
    </row>
    <row r="11" spans="1:13" ht="15" x14ac:dyDescent="0.2">
      <c r="A11" s="6" t="s">
        <v>28</v>
      </c>
      <c r="B11" s="7"/>
      <c r="C11" s="11">
        <v>85</v>
      </c>
      <c r="D11" s="10">
        <v>52</v>
      </c>
      <c r="E11" s="11">
        <v>107</v>
      </c>
      <c r="F11" s="10">
        <v>60</v>
      </c>
      <c r="G11" s="11">
        <v>62</v>
      </c>
      <c r="H11" s="10">
        <v>39</v>
      </c>
      <c r="I11" s="11">
        <v>66</v>
      </c>
      <c r="J11" s="10">
        <v>37</v>
      </c>
      <c r="K11">
        <f t="shared" si="0"/>
        <v>64</v>
      </c>
      <c r="L11">
        <f t="shared" ref="L11:L13" si="1">K11*4</f>
        <v>256</v>
      </c>
    </row>
    <row r="12" spans="1:13" ht="15" x14ac:dyDescent="0.2">
      <c r="A12" s="6" t="s">
        <v>29</v>
      </c>
      <c r="B12" s="7"/>
      <c r="C12" s="11">
        <v>39</v>
      </c>
      <c r="D12" s="10">
        <v>24</v>
      </c>
      <c r="E12" s="11">
        <v>33</v>
      </c>
      <c r="F12" s="10">
        <v>19</v>
      </c>
      <c r="G12" s="11">
        <v>84</v>
      </c>
      <c r="H12" s="10">
        <v>53</v>
      </c>
      <c r="I12" s="11">
        <v>87</v>
      </c>
      <c r="J12" s="10">
        <v>49</v>
      </c>
      <c r="K12">
        <f t="shared" si="0"/>
        <v>85.5</v>
      </c>
      <c r="L12">
        <f t="shared" si="1"/>
        <v>342</v>
      </c>
      <c r="M12">
        <f>L11+L12</f>
        <v>598</v>
      </c>
    </row>
    <row r="13" spans="1:13" ht="15" x14ac:dyDescent="0.2">
      <c r="A13" s="6" t="s">
        <v>30</v>
      </c>
      <c r="B13" s="7"/>
      <c r="C13" s="11">
        <v>0</v>
      </c>
      <c r="D13" s="7"/>
      <c r="E13" s="11">
        <v>0</v>
      </c>
      <c r="F13" s="7"/>
      <c r="G13" s="11">
        <v>2</v>
      </c>
      <c r="H13" s="10">
        <v>1</v>
      </c>
      <c r="I13" s="11">
        <v>0</v>
      </c>
      <c r="J13" s="7"/>
      <c r="K13">
        <f t="shared" si="0"/>
        <v>1</v>
      </c>
      <c r="L13">
        <f t="shared" si="1"/>
        <v>4</v>
      </c>
    </row>
    <row r="14" spans="1:13" ht="15" x14ac:dyDescent="0.2">
      <c r="A14" s="6" t="s">
        <v>31</v>
      </c>
      <c r="B14" s="7"/>
      <c r="C14" s="10">
        <v>162</v>
      </c>
      <c r="D14" s="7"/>
      <c r="E14" s="10">
        <v>178</v>
      </c>
      <c r="F14" s="7"/>
      <c r="G14" s="10">
        <v>160</v>
      </c>
      <c r="H14" s="7"/>
      <c r="I14" s="10">
        <v>178</v>
      </c>
      <c r="J14" s="7"/>
    </row>
    <row r="15" spans="1:13" ht="15" x14ac:dyDescent="0.2">
      <c r="A15" s="12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E4"/>
  <sheetViews>
    <sheetView workbookViewId="0">
      <selection activeCell="E4" sqref="E4"/>
    </sheetView>
  </sheetViews>
  <sheetFormatPr defaultRowHeight="14.25" x14ac:dyDescent="0.2"/>
  <sheetData>
    <row r="3" spans="3:5" x14ac:dyDescent="0.2">
      <c r="C3">
        <v>1.74</v>
      </c>
      <c r="D3">
        <v>10000</v>
      </c>
      <c r="E3">
        <f>D3/C3</f>
        <v>5747.1264367816093</v>
      </c>
    </row>
    <row r="4" spans="3:5" x14ac:dyDescent="0.2">
      <c r="E4">
        <f>E3*2</f>
        <v>11494.252873563219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Sheet3</vt:lpstr>
      <vt:lpstr>Sheet2</vt:lpstr>
      <vt:lpstr>Sheet1!Print_Area</vt:lpstr>
    </vt:vector>
  </TitlesOfParts>
  <Company>SRUC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Shay Phelan</cp:lastModifiedBy>
  <cp:lastPrinted>2017-07-21T13:28:59Z</cp:lastPrinted>
  <dcterms:created xsi:type="dcterms:W3CDTF">2015-07-21T09:06:51Z</dcterms:created>
  <dcterms:modified xsi:type="dcterms:W3CDTF">2017-07-25T11:05:26Z</dcterms:modified>
</cp:coreProperties>
</file>