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kvx341\homeshares3$\michael.mckeon\Spreadsheets Calculations\Programs\"/>
    </mc:Choice>
  </mc:AlternateContent>
  <bookViews>
    <workbookView xWindow="0" yWindow="0" windowWidth="20490" windowHeight="7320"/>
  </bookViews>
  <sheets>
    <sheet name="Sheet1" sheetId="1" r:id="rId1"/>
  </sheets>
  <definedNames>
    <definedName name="_xlnm.Print_Area" localSheetId="0">Sheet1!$A$1:$R$38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11" i="1" l="1"/>
  <c r="O11" i="1" s="1"/>
  <c r="N10" i="1"/>
  <c r="O10" i="1" s="1"/>
  <c r="N9" i="1"/>
  <c r="O9" i="1" s="1"/>
  <c r="N8" i="1"/>
  <c r="O8" i="1" s="1"/>
  <c r="O7" i="1"/>
  <c r="N12" i="1" l="1"/>
  <c r="O6" i="1"/>
  <c r="O12" i="1" s="1"/>
  <c r="O14" i="1" l="1"/>
  <c r="E11" i="1" s="1"/>
  <c r="P6" i="1"/>
  <c r="E12" i="1" s="1"/>
  <c r="L20" i="1" l="1"/>
  <c r="L19" i="1"/>
  <c r="L24" i="1" l="1"/>
  <c r="L25" i="1" s="1"/>
  <c r="L22" i="1"/>
</calcChain>
</file>

<file path=xl/sharedStrings.xml><?xml version="1.0" encoding="utf-8"?>
<sst xmlns="http://schemas.openxmlformats.org/spreadsheetml/2006/main" count="44" uniqueCount="39">
  <si>
    <t>FEED PRICES PER TONNE  €</t>
  </si>
  <si>
    <t>CREEP</t>
  </si>
  <si>
    <t>LINK</t>
  </si>
  <si>
    <t>WEANER</t>
  </si>
  <si>
    <t xml:space="preserve">DRY SOW </t>
  </si>
  <si>
    <t>LACTATING</t>
  </si>
  <si>
    <t xml:space="preserve">FINISHER </t>
  </si>
  <si>
    <t>COMPOSITE</t>
  </si>
  <si>
    <t>FEED COST PER KG DEAD c</t>
  </si>
  <si>
    <t>MARGIN OVER FEED PER KG c</t>
  </si>
  <si>
    <t>NO.PIGS PER SOW PER YEAR</t>
  </si>
  <si>
    <t>FEED PER SOW PER  YEAR T</t>
  </si>
  <si>
    <t>CREEP FEED PER PIG KG</t>
  </si>
  <si>
    <t xml:space="preserve">LINK FEED PER PIG KG </t>
  </si>
  <si>
    <t>WEANING WEIGHT KG</t>
  </si>
  <si>
    <t>WEANER TRANSFER WEIGHT KG</t>
  </si>
  <si>
    <t xml:space="preserve">WEANER FCE </t>
  </si>
  <si>
    <t xml:space="preserve">FINISHER FCE </t>
  </si>
  <si>
    <t>FINISHER SALE WEIGHT (DEAD)KG</t>
  </si>
  <si>
    <t>KILL OUT %</t>
  </si>
  <si>
    <t>FEED COST/KG</t>
  </si>
  <si>
    <t>€</t>
  </si>
  <si>
    <t>LACT SOW</t>
  </si>
  <si>
    <t xml:space="preserve">WEANER </t>
  </si>
  <si>
    <t>TOTAL</t>
  </si>
  <si>
    <t>SUMMARY</t>
  </si>
  <si>
    <t>FINISHER PIG PRICE C/KG</t>
  </si>
  <si>
    <t>PROFIT PER PIG SOLD €</t>
  </si>
  <si>
    <t>PROFIT C/KG</t>
  </si>
  <si>
    <t>Used kg</t>
  </si>
  <si>
    <t xml:space="preserve"> FEED USAGE COST</t>
  </si>
  <si>
    <t>YOUR PRODUCTION EFFICIENCIES</t>
  </si>
  <si>
    <t>FEED AVE COST/TON</t>
  </si>
  <si>
    <t>TOTAL COST /KG</t>
  </si>
  <si>
    <t>TEAGASC CURRENT COST RECKONER</t>
  </si>
  <si>
    <t xml:space="preserve">     Enter your own data in to the green cells</t>
  </si>
  <si>
    <t xml:space="preserve">     Calculated data - cells protected to save formula being advently changed</t>
  </si>
  <si>
    <t>NON-FEED COST INCL BANK C/KG</t>
  </si>
  <si>
    <r>
      <rPr>
        <b/>
        <sz val="20"/>
        <color theme="1"/>
        <rFont val="Calibri"/>
        <family val="2"/>
        <scheme val="minor"/>
      </rPr>
      <t>Note</t>
    </r>
    <r>
      <rPr>
        <sz val="20"/>
        <color theme="1"/>
        <rFont val="Calibri"/>
        <family val="2"/>
        <scheme val="minor"/>
      </rPr>
      <t>:  Non-Feed costs on a C/kg basis need to be adjusted if changing sale weight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</si>
</sst>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9" tint="-0.24994659260841701"/>
      </bottom>
      <diagonal/>
    </border>
    <border>
      <left style="medium">
        <color indexed="64"/>
      </left>
      <right/>
      <top/>
      <bottom style="thick">
        <color theme="9" tint="-0.24994659260841701"/>
      </bottom>
      <diagonal/>
    </border>
    <border>
      <left/>
      <right style="medium">
        <color indexed="64"/>
      </right>
      <top/>
      <bottom style="thick">
        <color theme="9" tint="-0.2499465926084170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3" xfId="0" applyFont="1" applyBorder="1"/>
    <xf numFmtId="0" fontId="0" fillId="0" borderId="0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/>
    <xf numFmtId="0" fontId="4" fillId="0" borderId="17" xfId="0" applyFont="1" applyBorder="1"/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Protection="1">
      <protection locked="0"/>
    </xf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8" xfId="0" applyFont="1" applyFill="1" applyBorder="1" applyProtection="1"/>
    <xf numFmtId="2" fontId="3" fillId="2" borderId="3" xfId="0" applyNumberFormat="1" applyFont="1" applyFill="1" applyBorder="1" applyProtection="1"/>
    <xf numFmtId="2" fontId="3" fillId="2" borderId="4" xfId="0" applyNumberFormat="1" applyFont="1" applyFill="1" applyBorder="1" applyProtection="1"/>
    <xf numFmtId="164" fontId="3" fillId="3" borderId="3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0" borderId="2" xfId="0" applyFont="1" applyBorder="1" applyProtection="1"/>
    <xf numFmtId="0" fontId="4" fillId="0" borderId="0" xfId="0" applyFont="1" applyBorder="1" applyProtection="1"/>
    <xf numFmtId="0" fontId="4" fillId="0" borderId="3" xfId="0" applyFont="1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7" borderId="0" xfId="0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0" fillId="2" borderId="0" xfId="0" applyFill="1" applyBorder="1" applyProtection="1"/>
    <xf numFmtId="0" fontId="4" fillId="0" borderId="0" xfId="0" applyFont="1" applyBorder="1" applyAlignment="1" applyProtection="1"/>
    <xf numFmtId="0" fontId="0" fillId="0" borderId="22" xfId="0" applyBorder="1" applyProtection="1"/>
    <xf numFmtId="0" fontId="0" fillId="0" borderId="21" xfId="0" applyBorder="1" applyProtection="1"/>
    <xf numFmtId="0" fontId="0" fillId="0" borderId="23" xfId="0" applyBorder="1" applyProtection="1"/>
    <xf numFmtId="0" fontId="0" fillId="0" borderId="5" xfId="0" applyBorder="1" applyProtection="1"/>
    <xf numFmtId="0" fontId="0" fillId="0" borderId="1" xfId="0" applyBorder="1" applyProtection="1"/>
    <xf numFmtId="0" fontId="0" fillId="0" borderId="4" xfId="0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381000</xdr:colOff>
          <xdr:row>85</xdr:row>
          <xdr:rowOff>57150</xdr:rowOff>
        </xdr:from>
        <xdr:to>
          <xdr:col>23</xdr:col>
          <xdr:colOff>485775</xdr:colOff>
          <xdr:row>86</xdr:row>
          <xdr:rowOff>133350</xdr:rowOff>
        </xdr:to>
        <xdr:sp macro="" textlink="">
          <xdr:nvSpPr>
            <xdr:cNvPr id="1026" name="Picture 3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571500</xdr:colOff>
          <xdr:row>84</xdr:row>
          <xdr:rowOff>0</xdr:rowOff>
        </xdr:from>
        <xdr:to>
          <xdr:col>26</xdr:col>
          <xdr:colOff>66675</xdr:colOff>
          <xdr:row>85</xdr:row>
          <xdr:rowOff>76200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571500</xdr:colOff>
          <xdr:row>85</xdr:row>
          <xdr:rowOff>57150</xdr:rowOff>
        </xdr:from>
        <xdr:to>
          <xdr:col>26</xdr:col>
          <xdr:colOff>66675</xdr:colOff>
          <xdr:row>86</xdr:row>
          <xdr:rowOff>133350</xdr:rowOff>
        </xdr:to>
        <xdr:sp macro="" textlink="">
          <xdr:nvSpPr>
            <xdr:cNvPr id="1030" name="Picture 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571500</xdr:colOff>
          <xdr:row>85</xdr:row>
          <xdr:rowOff>57150</xdr:rowOff>
        </xdr:from>
        <xdr:to>
          <xdr:col>26</xdr:col>
          <xdr:colOff>66675</xdr:colOff>
          <xdr:row>86</xdr:row>
          <xdr:rowOff>133350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16</xdr:col>
      <xdr:colOff>630539</xdr:colOff>
      <xdr:row>35</xdr:row>
      <xdr:rowOff>21167</xdr:rowOff>
    </xdr:from>
    <xdr:to>
      <xdr:col>17</xdr:col>
      <xdr:colOff>552357</xdr:colOff>
      <xdr:row>36</xdr:row>
      <xdr:rowOff>179917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6122" y="11578167"/>
          <a:ext cx="1011902" cy="402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tabSelected="1" topLeftCell="B1" zoomScale="90" zoomScaleNormal="90" workbookViewId="0">
      <selection activeCell="K12" sqref="K12"/>
    </sheetView>
  </sheetViews>
  <sheetFormatPr defaultRowHeight="15" x14ac:dyDescent="0.25"/>
  <cols>
    <col min="1" max="1" width="3.42578125" customWidth="1"/>
    <col min="2" max="2" width="22.5703125" customWidth="1"/>
    <col min="4" max="4" width="20.42578125" customWidth="1"/>
    <col min="5" max="5" width="11.28515625" customWidth="1"/>
    <col min="6" max="6" width="11.5703125" customWidth="1"/>
    <col min="10" max="10" width="29" customWidth="1"/>
    <col min="11" max="11" width="12.42578125" customWidth="1"/>
    <col min="12" max="12" width="12" customWidth="1"/>
    <col min="13" max="13" width="22.85546875" customWidth="1"/>
    <col min="14" max="14" width="15.42578125" customWidth="1"/>
    <col min="15" max="15" width="12" customWidth="1"/>
    <col min="17" max="17" width="16.28515625" customWidth="1"/>
    <col min="18" max="18" width="12" customWidth="1"/>
  </cols>
  <sheetData>
    <row r="1" spans="1:18" ht="37.5" customHeight="1" thickBot="1" x14ac:dyDescent="0.55000000000000004">
      <c r="A1" s="43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30" customHeight="1" x14ac:dyDescent="0.4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18" ht="15.75" thickBot="1" x14ac:dyDescent="0.3">
      <c r="A3" s="1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5"/>
    </row>
    <row r="4" spans="1:18" s="1" customFormat="1" ht="27" thickBot="1" x14ac:dyDescent="0.45">
      <c r="A4" s="2"/>
      <c r="B4" s="58" t="s">
        <v>0</v>
      </c>
      <c r="C4" s="59"/>
      <c r="D4" s="59"/>
      <c r="E4" s="60"/>
      <c r="F4" s="3"/>
      <c r="G4" s="58" t="s">
        <v>31</v>
      </c>
      <c r="H4" s="59"/>
      <c r="I4" s="59"/>
      <c r="J4" s="59"/>
      <c r="K4" s="60"/>
      <c r="L4" s="3"/>
      <c r="M4" s="51" t="s">
        <v>30</v>
      </c>
      <c r="N4" s="52"/>
      <c r="O4" s="53"/>
      <c r="P4" s="56" t="s">
        <v>20</v>
      </c>
      <c r="Q4" s="57"/>
      <c r="R4" s="9"/>
    </row>
    <row r="5" spans="1:18" s="1" customFormat="1" ht="27" thickBot="1" x14ac:dyDescent="0.45">
      <c r="A5" s="2"/>
      <c r="B5" s="2" t="s">
        <v>1</v>
      </c>
      <c r="C5" s="3"/>
      <c r="D5" s="3"/>
      <c r="E5" s="21">
        <v>1001</v>
      </c>
      <c r="F5" s="3"/>
      <c r="G5" s="2" t="s">
        <v>10</v>
      </c>
      <c r="H5" s="3"/>
      <c r="I5" s="3"/>
      <c r="J5" s="3"/>
      <c r="K5" s="21">
        <v>29.5</v>
      </c>
      <c r="L5" s="3"/>
      <c r="M5" s="18"/>
      <c r="N5" s="19" t="s">
        <v>29</v>
      </c>
      <c r="O5" s="20" t="s">
        <v>21</v>
      </c>
      <c r="P5" s="41"/>
      <c r="Q5" s="42"/>
      <c r="R5" s="9"/>
    </row>
    <row r="6" spans="1:18" s="1" customFormat="1" ht="26.25" x14ac:dyDescent="0.4">
      <c r="A6" s="2"/>
      <c r="B6" s="2" t="s">
        <v>2</v>
      </c>
      <c r="C6" s="3"/>
      <c r="D6" s="3"/>
      <c r="E6" s="21">
        <v>708</v>
      </c>
      <c r="F6" s="3"/>
      <c r="G6" s="2" t="s">
        <v>11</v>
      </c>
      <c r="H6" s="3"/>
      <c r="I6" s="3"/>
      <c r="J6" s="3"/>
      <c r="K6" s="21">
        <v>1.45</v>
      </c>
      <c r="L6" s="3"/>
      <c r="M6" s="2" t="s">
        <v>4</v>
      </c>
      <c r="N6" s="24">
        <f>ROUND(K6*0.6*1000/K5,1)</f>
        <v>29.5</v>
      </c>
      <c r="O6" s="25">
        <f>ROUND(N6*E8/1000,2)</f>
        <v>8.9700000000000006</v>
      </c>
      <c r="P6" s="54">
        <f>ROUND(O12/K13*100,1)</f>
        <v>136.19999999999999</v>
      </c>
      <c r="Q6" s="55"/>
      <c r="R6" s="9"/>
    </row>
    <row r="7" spans="1:18" s="1" customFormat="1" ht="26.25" x14ac:dyDescent="0.4">
      <c r="A7" s="2"/>
      <c r="B7" s="2" t="s">
        <v>3</v>
      </c>
      <c r="C7" s="3"/>
      <c r="D7" s="3"/>
      <c r="E7" s="21">
        <v>412</v>
      </c>
      <c r="F7" s="3"/>
      <c r="G7" s="2" t="s">
        <v>12</v>
      </c>
      <c r="H7" s="3"/>
      <c r="I7" s="3"/>
      <c r="J7" s="3"/>
      <c r="K7" s="21">
        <v>3</v>
      </c>
      <c r="L7" s="3"/>
      <c r="M7" s="2" t="s">
        <v>22</v>
      </c>
      <c r="N7" s="24">
        <f>ROUND(K6*0.4*1000/K5,1)</f>
        <v>19.7</v>
      </c>
      <c r="O7" s="25">
        <f>ROUND(N7*E9/1000,2)</f>
        <v>6.68</v>
      </c>
      <c r="P7" s="35"/>
      <c r="Q7" s="36"/>
      <c r="R7" s="9"/>
    </row>
    <row r="8" spans="1:18" s="1" customFormat="1" ht="26.25" x14ac:dyDescent="0.4">
      <c r="A8" s="2"/>
      <c r="B8" s="2" t="s">
        <v>4</v>
      </c>
      <c r="C8" s="3"/>
      <c r="D8" s="3"/>
      <c r="E8" s="21">
        <v>304</v>
      </c>
      <c r="F8" s="3"/>
      <c r="G8" s="2" t="s">
        <v>13</v>
      </c>
      <c r="H8" s="3"/>
      <c r="I8" s="3"/>
      <c r="J8" s="3"/>
      <c r="K8" s="21">
        <v>7</v>
      </c>
      <c r="L8" s="3"/>
      <c r="M8" s="2" t="s">
        <v>1</v>
      </c>
      <c r="N8" s="24">
        <f>K7</f>
        <v>3</v>
      </c>
      <c r="O8" s="25">
        <f>ROUND(N8*E5/1000,2)</f>
        <v>3</v>
      </c>
      <c r="P8" s="37"/>
      <c r="Q8" s="38"/>
      <c r="R8" s="9"/>
    </row>
    <row r="9" spans="1:18" s="1" customFormat="1" ht="26.25" x14ac:dyDescent="0.4">
      <c r="A9" s="2"/>
      <c r="B9" s="2" t="s">
        <v>5</v>
      </c>
      <c r="C9" s="3"/>
      <c r="D9" s="3"/>
      <c r="E9" s="21">
        <v>339</v>
      </c>
      <c r="F9" s="3"/>
      <c r="G9" s="2" t="s">
        <v>14</v>
      </c>
      <c r="H9" s="3"/>
      <c r="I9" s="3"/>
      <c r="J9" s="3"/>
      <c r="K9" s="21">
        <v>8</v>
      </c>
      <c r="L9" s="3"/>
      <c r="M9" s="2" t="s">
        <v>2</v>
      </c>
      <c r="N9" s="24">
        <f>K8</f>
        <v>7</v>
      </c>
      <c r="O9" s="25">
        <f>ROUND(N9*E6/1000,2)</f>
        <v>4.96</v>
      </c>
      <c r="P9" s="37"/>
      <c r="Q9" s="38"/>
      <c r="R9" s="9"/>
    </row>
    <row r="10" spans="1:18" s="1" customFormat="1" ht="26.25" x14ac:dyDescent="0.4">
      <c r="A10" s="2"/>
      <c r="B10" s="2" t="s">
        <v>6</v>
      </c>
      <c r="C10" s="3"/>
      <c r="D10" s="3"/>
      <c r="E10" s="21">
        <v>365</v>
      </c>
      <c r="F10" s="3"/>
      <c r="G10" s="2" t="s">
        <v>15</v>
      </c>
      <c r="H10" s="3"/>
      <c r="I10" s="3"/>
      <c r="J10" s="3"/>
      <c r="K10" s="21">
        <v>37</v>
      </c>
      <c r="L10" s="3"/>
      <c r="M10" s="2" t="s">
        <v>23</v>
      </c>
      <c r="N10" s="24">
        <f>ROUND((K10-K9)*K11-K8-K7,1)</f>
        <v>43.7</v>
      </c>
      <c r="O10" s="25">
        <f>ROUND(N10*E7/1000,2)</f>
        <v>18</v>
      </c>
      <c r="P10" s="37"/>
      <c r="Q10" s="38"/>
      <c r="R10" s="9"/>
    </row>
    <row r="11" spans="1:18" s="1" customFormat="1" ht="27" thickBot="1" x14ac:dyDescent="0.45">
      <c r="A11" s="2"/>
      <c r="B11" s="5" t="s">
        <v>7</v>
      </c>
      <c r="C11" s="6"/>
      <c r="D11" s="6"/>
      <c r="E11" s="22">
        <f>O14</f>
        <v>377.5</v>
      </c>
      <c r="F11" s="3"/>
      <c r="G11" s="2" t="s">
        <v>16</v>
      </c>
      <c r="H11" s="3"/>
      <c r="I11" s="3"/>
      <c r="J11" s="3"/>
      <c r="K11" s="33">
        <v>1.85</v>
      </c>
      <c r="L11" s="3"/>
      <c r="M11" s="2" t="s">
        <v>6</v>
      </c>
      <c r="N11" s="26">
        <f>ROUND((K13/K14*100-K10)*K12,1)</f>
        <v>221.8</v>
      </c>
      <c r="O11" s="27">
        <f>ROUND(N11*E10/1000,2)</f>
        <v>80.959999999999994</v>
      </c>
      <c r="P11" s="37"/>
      <c r="Q11" s="38"/>
      <c r="R11" s="9"/>
    </row>
    <row r="12" spans="1:18" s="1" customFormat="1" ht="27" thickBot="1" x14ac:dyDescent="0.45">
      <c r="A12" s="2"/>
      <c r="B12" s="7" t="s">
        <v>8</v>
      </c>
      <c r="C12" s="8"/>
      <c r="D12" s="8"/>
      <c r="E12" s="23">
        <f>P6</f>
        <v>136.19999999999999</v>
      </c>
      <c r="F12" s="3"/>
      <c r="G12" s="2" t="s">
        <v>17</v>
      </c>
      <c r="H12" s="3"/>
      <c r="I12" s="3"/>
      <c r="J12" s="3"/>
      <c r="K12" s="21">
        <v>2.75</v>
      </c>
      <c r="L12" s="3"/>
      <c r="M12" s="5" t="s">
        <v>24</v>
      </c>
      <c r="N12" s="28">
        <f>SUM(N6:N11,0)</f>
        <v>324.70000000000005</v>
      </c>
      <c r="O12" s="29">
        <f>SUM(O6:O11,0)</f>
        <v>122.57</v>
      </c>
      <c r="P12" s="37"/>
      <c r="Q12" s="38"/>
      <c r="R12" s="9"/>
    </row>
    <row r="13" spans="1:18" s="1" customFormat="1" ht="26.25" x14ac:dyDescent="0.4">
      <c r="A13" s="2"/>
      <c r="B13" s="3"/>
      <c r="C13" s="3"/>
      <c r="D13" s="3"/>
      <c r="E13" s="3"/>
      <c r="F13" s="3"/>
      <c r="G13" s="2" t="s">
        <v>18</v>
      </c>
      <c r="H13" s="3"/>
      <c r="I13" s="3"/>
      <c r="J13" s="3"/>
      <c r="K13" s="21">
        <v>90</v>
      </c>
      <c r="L13" s="3"/>
      <c r="M13" s="2"/>
      <c r="N13" s="6"/>
      <c r="O13" s="4"/>
      <c r="P13" s="37"/>
      <c r="Q13" s="38"/>
      <c r="R13" s="9"/>
    </row>
    <row r="14" spans="1:18" s="1" customFormat="1" ht="27" thickBot="1" x14ac:dyDescent="0.45">
      <c r="A14" s="2"/>
      <c r="B14" s="3"/>
      <c r="C14" s="3"/>
      <c r="D14" s="3"/>
      <c r="E14" s="3"/>
      <c r="F14" s="3"/>
      <c r="G14" s="7" t="s">
        <v>19</v>
      </c>
      <c r="H14" s="8"/>
      <c r="I14" s="8"/>
      <c r="J14" s="8"/>
      <c r="K14" s="34">
        <v>76.5</v>
      </c>
      <c r="L14" s="3"/>
      <c r="M14" s="49" t="s">
        <v>32</v>
      </c>
      <c r="N14" s="50"/>
      <c r="O14" s="23">
        <f>ROUND(O12/N12*1000,1)</f>
        <v>377.5</v>
      </c>
      <c r="P14" s="39"/>
      <c r="Q14" s="40"/>
      <c r="R14" s="9"/>
    </row>
    <row r="15" spans="1:18" s="1" customFormat="1" ht="26.25" x14ac:dyDescent="0.4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9"/>
    </row>
    <row r="16" spans="1:18" s="1" customFormat="1" ht="26.25" x14ac:dyDescent="0.4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9"/>
    </row>
    <row r="17" spans="1:18" s="1" customFormat="1" ht="27" thickBot="1" x14ac:dyDescent="0.4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9"/>
    </row>
    <row r="18" spans="1:18" s="1" customFormat="1" ht="27" thickBot="1" x14ac:dyDescent="0.45">
      <c r="A18" s="2"/>
      <c r="B18" s="3"/>
      <c r="C18" s="3"/>
      <c r="D18" s="3"/>
      <c r="E18" s="3"/>
      <c r="F18" s="3"/>
      <c r="G18" s="46" t="s">
        <v>25</v>
      </c>
      <c r="H18" s="47"/>
      <c r="I18" s="47"/>
      <c r="J18" s="47"/>
      <c r="K18" s="47"/>
      <c r="L18" s="48"/>
      <c r="M18" s="3"/>
      <c r="N18" s="3"/>
      <c r="O18" s="3"/>
      <c r="P18" s="3"/>
      <c r="Q18" s="3"/>
      <c r="R18" s="9"/>
    </row>
    <row r="19" spans="1:18" s="1" customFormat="1" ht="26.25" x14ac:dyDescent="0.4">
      <c r="A19" s="2"/>
      <c r="B19" s="3"/>
      <c r="C19" s="3"/>
      <c r="D19" s="3"/>
      <c r="E19" s="3"/>
      <c r="F19" s="3"/>
      <c r="G19" s="16" t="s">
        <v>8</v>
      </c>
      <c r="H19" s="17"/>
      <c r="I19" s="17"/>
      <c r="J19" s="17"/>
      <c r="K19" s="17"/>
      <c r="L19" s="30">
        <f>E12</f>
        <v>136.19999999999999</v>
      </c>
      <c r="M19" s="3"/>
      <c r="N19" s="3"/>
      <c r="O19" s="3"/>
      <c r="P19" s="3"/>
      <c r="Q19" s="3"/>
      <c r="R19" s="9"/>
    </row>
    <row r="20" spans="1:18" s="1" customFormat="1" ht="26.25" x14ac:dyDescent="0.4">
      <c r="A20" s="2"/>
      <c r="B20" s="3"/>
      <c r="C20" s="3"/>
      <c r="D20" s="3"/>
      <c r="E20" s="3"/>
      <c r="F20" s="3"/>
      <c r="G20" s="2" t="s">
        <v>9</v>
      </c>
      <c r="H20" s="3"/>
      <c r="I20" s="3"/>
      <c r="J20" s="3"/>
      <c r="K20" s="3"/>
      <c r="L20" s="22">
        <f>L23-E12</f>
        <v>5.8000000000000114</v>
      </c>
      <c r="M20" s="3"/>
      <c r="N20" s="3"/>
      <c r="O20" s="3"/>
      <c r="P20" s="3"/>
      <c r="Q20" s="3"/>
      <c r="R20" s="9"/>
    </row>
    <row r="21" spans="1:18" s="1" customFormat="1" ht="26.25" x14ac:dyDescent="0.4">
      <c r="A21" s="2"/>
      <c r="B21" s="3"/>
      <c r="C21" s="3"/>
      <c r="D21" s="3"/>
      <c r="E21" s="3"/>
      <c r="F21" s="3"/>
      <c r="G21" s="2" t="s">
        <v>37</v>
      </c>
      <c r="H21" s="3"/>
      <c r="I21" s="3"/>
      <c r="J21" s="3"/>
      <c r="K21" s="3"/>
      <c r="L21" s="21">
        <v>52</v>
      </c>
      <c r="M21" s="3"/>
      <c r="N21" s="3"/>
      <c r="O21" s="3"/>
      <c r="P21" s="3"/>
      <c r="Q21" s="3"/>
      <c r="R21" s="9"/>
    </row>
    <row r="22" spans="1:18" s="1" customFormat="1" ht="26.25" x14ac:dyDescent="0.4">
      <c r="A22" s="2"/>
      <c r="B22" s="3"/>
      <c r="C22" s="3"/>
      <c r="D22" s="3"/>
      <c r="E22" s="3"/>
      <c r="F22" s="3"/>
      <c r="G22" s="2" t="s">
        <v>33</v>
      </c>
      <c r="H22" s="3"/>
      <c r="I22" s="3"/>
      <c r="J22" s="3"/>
      <c r="K22" s="3"/>
      <c r="L22" s="22">
        <f>L21+L19</f>
        <v>188.2</v>
      </c>
      <c r="M22" s="3"/>
      <c r="N22" s="3"/>
      <c r="O22" s="3"/>
      <c r="P22" s="3"/>
      <c r="Q22" s="3"/>
      <c r="R22" s="9"/>
    </row>
    <row r="23" spans="1:18" s="1" customFormat="1" ht="26.25" x14ac:dyDescent="0.4">
      <c r="A23" s="2"/>
      <c r="B23" s="3"/>
      <c r="C23" s="3"/>
      <c r="D23" s="3"/>
      <c r="E23" s="3"/>
      <c r="F23" s="3"/>
      <c r="G23" s="2" t="s">
        <v>26</v>
      </c>
      <c r="H23" s="3"/>
      <c r="I23" s="3"/>
      <c r="J23" s="3"/>
      <c r="K23" s="3"/>
      <c r="L23" s="21">
        <v>142</v>
      </c>
      <c r="M23" s="3"/>
      <c r="N23" s="3"/>
      <c r="O23" s="3"/>
      <c r="P23" s="3"/>
      <c r="Q23" s="3"/>
      <c r="R23" s="9"/>
    </row>
    <row r="24" spans="1:18" s="1" customFormat="1" ht="26.25" x14ac:dyDescent="0.4">
      <c r="A24" s="2"/>
      <c r="B24" s="3"/>
      <c r="C24" s="3"/>
      <c r="D24" s="3"/>
      <c r="E24" s="3"/>
      <c r="F24" s="3"/>
      <c r="G24" s="2" t="s">
        <v>28</v>
      </c>
      <c r="H24" s="3"/>
      <c r="I24" s="3"/>
      <c r="J24" s="3"/>
      <c r="K24" s="3"/>
      <c r="L24" s="31">
        <f>L23-L19-L21</f>
        <v>-46.199999999999989</v>
      </c>
      <c r="M24" s="3"/>
      <c r="N24" s="3"/>
      <c r="O24" s="3"/>
      <c r="P24" s="3"/>
      <c r="Q24" s="3"/>
      <c r="R24" s="9"/>
    </row>
    <row r="25" spans="1:18" s="1" customFormat="1" ht="27" thickBot="1" x14ac:dyDescent="0.45">
      <c r="A25" s="2"/>
      <c r="B25" s="3"/>
      <c r="C25" s="3"/>
      <c r="D25" s="3"/>
      <c r="E25" s="3"/>
      <c r="F25" s="3"/>
      <c r="G25" s="7" t="s">
        <v>27</v>
      </c>
      <c r="H25" s="8"/>
      <c r="I25" s="8"/>
      <c r="J25" s="8"/>
      <c r="K25" s="8"/>
      <c r="L25" s="32">
        <f>(L24*K13)/100</f>
        <v>-41.579999999999991</v>
      </c>
      <c r="M25" s="3"/>
      <c r="N25" s="3"/>
      <c r="O25" s="3"/>
      <c r="P25" s="3"/>
      <c r="Q25" s="3"/>
      <c r="R25" s="9"/>
    </row>
    <row r="26" spans="1:18" s="1" customFormat="1" ht="26.25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9"/>
    </row>
    <row r="27" spans="1:18" s="1" customFormat="1" ht="26.25" x14ac:dyDescent="0.4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</row>
    <row r="28" spans="1:18" ht="26.25" customHeight="1" x14ac:dyDescent="0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6"/>
    </row>
    <row r="29" spans="1:18" ht="26.25" customHeight="1" x14ac:dyDescent="0.4">
      <c r="A29" s="64"/>
      <c r="B29" s="67"/>
      <c r="C29" s="67"/>
      <c r="D29" s="68" t="s">
        <v>35</v>
      </c>
      <c r="E29" s="68"/>
      <c r="F29" s="68"/>
      <c r="G29" s="68"/>
      <c r="H29" s="68"/>
      <c r="I29" s="68"/>
      <c r="J29" s="68"/>
      <c r="K29" s="65"/>
      <c r="L29" s="65"/>
      <c r="M29" s="65"/>
      <c r="N29" s="65"/>
      <c r="O29" s="65"/>
      <c r="P29" s="65"/>
      <c r="Q29" s="65"/>
      <c r="R29" s="66"/>
    </row>
    <row r="30" spans="1:18" ht="26.25" customHeight="1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6"/>
    </row>
    <row r="31" spans="1:18" ht="26.25" customHeight="1" x14ac:dyDescent="0.4">
      <c r="A31" s="64"/>
      <c r="B31" s="69"/>
      <c r="C31" s="69"/>
      <c r="D31" s="70" t="s">
        <v>36</v>
      </c>
      <c r="E31" s="70"/>
      <c r="F31" s="70"/>
      <c r="G31" s="70"/>
      <c r="H31" s="70"/>
      <c r="I31" s="70"/>
      <c r="J31" s="70"/>
      <c r="K31" s="65"/>
      <c r="L31" s="65"/>
      <c r="M31" s="65"/>
      <c r="N31" s="65"/>
      <c r="O31" s="65"/>
      <c r="P31" s="65"/>
      <c r="Q31" s="65"/>
      <c r="R31" s="66"/>
    </row>
    <row r="32" spans="1:18" ht="26.25" customHeight="1" x14ac:dyDescent="0.25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</row>
    <row r="33" spans="1:18" ht="26.25" customHeight="1" x14ac:dyDescent="0.4">
      <c r="A33" s="64"/>
      <c r="B33" s="68" t="s">
        <v>38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5"/>
      <c r="N33" s="65"/>
      <c r="O33" s="65"/>
      <c r="P33" s="65"/>
      <c r="Q33" s="65"/>
      <c r="R33" s="66"/>
    </row>
    <row r="34" spans="1:18" ht="26.25" customHeight="1" x14ac:dyDescent="0.25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6"/>
    </row>
    <row r="35" spans="1:18" ht="26.25" customHeight="1" thickBot="1" x14ac:dyDescent="0.3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3"/>
    </row>
    <row r="36" spans="1:18" ht="20.100000000000001" customHeight="1" thickTop="1" x14ac:dyDescent="0.2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6"/>
    </row>
    <row r="37" spans="1:18" ht="20.100000000000001" customHeight="1" x14ac:dyDescent="0.25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6"/>
    </row>
    <row r="38" spans="1:18" ht="15.75" thickBot="1" x14ac:dyDescent="0.3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</row>
  </sheetData>
  <sheetProtection sheet="1" selectLockedCells="1"/>
  <mergeCells count="13">
    <mergeCell ref="B29:C29"/>
    <mergeCell ref="D29:J29"/>
    <mergeCell ref="B33:L33"/>
    <mergeCell ref="P7:Q14"/>
    <mergeCell ref="P5:Q5"/>
    <mergeCell ref="A1:R1"/>
    <mergeCell ref="G18:L18"/>
    <mergeCell ref="M14:N14"/>
    <mergeCell ref="M4:O4"/>
    <mergeCell ref="P6:Q6"/>
    <mergeCell ref="P4:Q4"/>
    <mergeCell ref="G4:K4"/>
    <mergeCell ref="B4:E4"/>
  </mergeCells>
  <pageMargins left="0.31496062992125984" right="0.31496062992125984" top="0.35433070866141736" bottom="0.35433070866141736" header="0" footer="0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22</xdr:col>
                <xdr:colOff>381000</xdr:colOff>
                <xdr:row>85</xdr:row>
                <xdr:rowOff>57150</xdr:rowOff>
              </from>
              <to>
                <xdr:col>23</xdr:col>
                <xdr:colOff>485775</xdr:colOff>
                <xdr:row>86</xdr:row>
                <xdr:rowOff>133350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1027" r:id="rId6">
          <objectPr defaultSize="0" autoPict="0" r:id="rId5">
            <anchor moveWithCells="1" sizeWithCells="1">
              <from>
                <xdr:col>24</xdr:col>
                <xdr:colOff>571500</xdr:colOff>
                <xdr:row>84</xdr:row>
                <xdr:rowOff>0</xdr:rowOff>
              </from>
              <to>
                <xdr:col>26</xdr:col>
                <xdr:colOff>66675</xdr:colOff>
                <xdr:row>85</xdr:row>
                <xdr:rowOff>76200</xdr:rowOff>
              </to>
            </anchor>
          </objectPr>
        </oleObject>
      </mc:Choice>
      <mc:Fallback>
        <oleObject progId="PBrush" shapeId="1027" r:id="rId6"/>
      </mc:Fallback>
    </mc:AlternateContent>
    <mc:AlternateContent xmlns:mc="http://schemas.openxmlformats.org/markup-compatibility/2006">
      <mc:Choice Requires="x14">
        <oleObject progId="PBrush" shapeId="1030" r:id="rId7">
          <objectPr defaultSize="0" autoPict="0" r:id="rId5">
            <anchor moveWithCells="1" sizeWithCells="1">
              <from>
                <xdr:col>24</xdr:col>
                <xdr:colOff>571500</xdr:colOff>
                <xdr:row>85</xdr:row>
                <xdr:rowOff>57150</xdr:rowOff>
              </from>
              <to>
                <xdr:col>26</xdr:col>
                <xdr:colOff>66675</xdr:colOff>
                <xdr:row>86</xdr:row>
                <xdr:rowOff>133350</xdr:rowOff>
              </to>
            </anchor>
          </objectPr>
        </oleObject>
      </mc:Choice>
      <mc:Fallback>
        <oleObject progId="PBrush" shapeId="1030" r:id="rId7"/>
      </mc:Fallback>
    </mc:AlternateContent>
    <mc:AlternateContent xmlns:mc="http://schemas.openxmlformats.org/markup-compatibility/2006">
      <mc:Choice Requires="x14">
        <oleObject progId="PBrush" shapeId="1031" r:id="rId8">
          <objectPr defaultSize="0" autoPict="0" r:id="rId5">
            <anchor moveWithCells="1" sizeWithCells="1">
              <from>
                <xdr:col>24</xdr:col>
                <xdr:colOff>571500</xdr:colOff>
                <xdr:row>85</xdr:row>
                <xdr:rowOff>57150</xdr:rowOff>
              </from>
              <to>
                <xdr:col>26</xdr:col>
                <xdr:colOff>66675</xdr:colOff>
                <xdr:row>86</xdr:row>
                <xdr:rowOff>133350</xdr:rowOff>
              </to>
            </anchor>
          </objectPr>
        </oleObject>
      </mc:Choice>
      <mc:Fallback>
        <oleObject progId="PBrush" shapeId="1031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Teagasc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McKeon</dc:creator>
  <cp:lastModifiedBy>Michael McKeon</cp:lastModifiedBy>
  <cp:lastPrinted>2022-02-16T15:17:05Z</cp:lastPrinted>
  <dcterms:created xsi:type="dcterms:W3CDTF">2021-09-02T16:37:44Z</dcterms:created>
  <dcterms:modified xsi:type="dcterms:W3CDTF">2022-02-16T15:17:47Z</dcterms:modified>
</cp:coreProperties>
</file>